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defaultThemeVersion="166925"/>
  <mc:AlternateContent xmlns:mc="http://schemas.openxmlformats.org/markup-compatibility/2006">
    <mc:Choice Requires="x15">
      <x15ac:absPath xmlns:x15ac="http://schemas.microsoft.com/office/spreadsheetml/2010/11/ac" url="C:\Users\roger\Documents\0Climate Act\1 PSC Implementation 22-M-0149\Analyses\"/>
    </mc:Choice>
  </mc:AlternateContent>
  <xr:revisionPtr revIDLastSave="0" documentId="13_ncr:1_{5F581AB7-17F5-4C3B-BF8C-3924B357D077}" xr6:coauthVersionLast="47" xr6:coauthVersionMax="47" xr10:uidLastSave="{00000000-0000-0000-0000-000000000000}"/>
  <bookViews>
    <workbookView xWindow="-108" yWindow="-108" windowWidth="23256" windowHeight="12576" firstSheet="4" activeTab="8" xr2:uid="{C7518222-71A8-420D-9CB7-2A2E4A694516}"/>
  </bookViews>
  <sheets>
    <sheet name="Table 1" sheetId="4" r:id="rId1"/>
    <sheet name="Table 2" sheetId="5" r:id="rId2"/>
    <sheet name="Table 2a" sheetId="9" r:id="rId3"/>
    <sheet name="Table 3" sheetId="6" r:id="rId4"/>
    <sheet name="Table 4" sheetId="7" r:id="rId5"/>
    <sheet name="Table 5" sheetId="8" r:id="rId6"/>
    <sheet name="Table 6" sheetId="3" r:id="rId7"/>
    <sheet name="Table 7" sheetId="2" r:id="rId8"/>
    <sheet name="Combine 4,7&amp;8" sheetId="13" r:id="rId9"/>
    <sheet name="Draft 4&amp;7" sheetId="15" state="hidden" r:id="rId10"/>
    <sheet name="Table F-2a" sheetId="14" state="hidden" r:id="rId11"/>
    <sheet name="Table 8" sheetId="1" r:id="rId12"/>
    <sheet name="Appendix A" sheetId="10" r:id="rId13"/>
    <sheet name="Summary" sheetId="11" r:id="rId14"/>
    <sheet name="Cases" sheetId="12" r:id="rId15"/>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1" i="13" l="1"/>
  <c r="D20" i="13" s="1"/>
  <c r="E21" i="13"/>
  <c r="F21" i="13"/>
  <c r="G21" i="13"/>
  <c r="H21" i="13"/>
  <c r="I21" i="13"/>
  <c r="C21" i="13"/>
  <c r="I25" i="15"/>
  <c r="H25" i="15"/>
  <c r="G25" i="15"/>
  <c r="F25" i="15"/>
  <c r="E25" i="15"/>
  <c r="D25" i="15"/>
  <c r="C25" i="15"/>
  <c r="J22" i="15"/>
  <c r="I22" i="15"/>
  <c r="I23" i="15" s="1"/>
  <c r="H22" i="15"/>
  <c r="H23" i="15" s="1"/>
  <c r="G22" i="15"/>
  <c r="G23" i="15" s="1"/>
  <c r="F22" i="15"/>
  <c r="F23" i="15" s="1"/>
  <c r="E22" i="15"/>
  <c r="E23" i="15" s="1"/>
  <c r="D22" i="15"/>
  <c r="D23" i="15" s="1"/>
  <c r="C22" i="15"/>
  <c r="C23" i="15" s="1"/>
  <c r="I21" i="15"/>
  <c r="H21" i="15"/>
  <c r="G21" i="15"/>
  <c r="F21" i="15"/>
  <c r="J21" i="15" s="1"/>
  <c r="E21" i="15"/>
  <c r="D21" i="15"/>
  <c r="C21" i="15"/>
  <c r="L14" i="15"/>
  <c r="J14" i="15"/>
  <c r="I14" i="15" s="1"/>
  <c r="G14" i="15"/>
  <c r="F14" i="15"/>
  <c r="C14" i="15"/>
  <c r="J14" i="13"/>
  <c r="F25" i="11"/>
  <c r="C43" i="1"/>
  <c r="F6" i="11"/>
  <c r="F17" i="11"/>
  <c r="F18" i="11"/>
  <c r="F19" i="11"/>
  <c r="F16" i="11"/>
  <c r="F24" i="11"/>
  <c r="D24" i="11"/>
  <c r="F23" i="11"/>
  <c r="F22" i="11"/>
  <c r="C27" i="1"/>
  <c r="F21" i="11"/>
  <c r="F7" i="11"/>
  <c r="D6" i="11"/>
  <c r="F11" i="11"/>
  <c r="F12" i="11"/>
  <c r="F13" i="11"/>
  <c r="F14" i="11"/>
  <c r="F10" i="11"/>
  <c r="D23" i="11"/>
  <c r="D21" i="11"/>
  <c r="D20" i="11"/>
  <c r="D15" i="11"/>
  <c r="D7" i="11"/>
  <c r="L11" i="9"/>
  <c r="K11" i="9"/>
  <c r="J11" i="9"/>
  <c r="D36" i="1"/>
  <c r="C29" i="1"/>
  <c r="C26" i="1"/>
  <c r="C14" i="1"/>
  <c r="C20" i="1"/>
  <c r="C20" i="13" l="1"/>
  <c r="H20" i="13"/>
  <c r="F20" i="13"/>
  <c r="I20" i="13"/>
  <c r="E20" i="13"/>
  <c r="G20" i="13"/>
  <c r="J23" i="15"/>
  <c r="D14" i="15"/>
  <c r="H14" i="15"/>
  <c r="E14" i="15"/>
  <c r="J15" i="13"/>
</calcChain>
</file>

<file path=xl/sharedStrings.xml><?xml version="1.0" encoding="utf-8"?>
<sst xmlns="http://schemas.openxmlformats.org/spreadsheetml/2006/main" count="585" uniqueCount="284">
  <si>
    <t>Program</t>
  </si>
  <si>
    <t>Total Funding Authorized to Date</t>
  </si>
  <si>
    <t>Total</t>
  </si>
  <si>
    <t>It is difficult to find words to describe how bad this idea is without descending into abject rudeness.</t>
  </si>
  <si>
    <t xml:space="preserve">TABLE 8 Authorized Funding to Date in millions of dollars </t>
  </si>
  <si>
    <t>CES funding includes estimated costs originally authorized in the Order Establishing a CES and subsequent Commission orders under Case 15-E-0302.</t>
  </si>
  <si>
    <t xml:space="preserve">It also includes a $200 million budget for Tier 2 pursuant to the CES Modification Order (issued October 15, 2020) and </t>
  </si>
  <si>
    <t xml:space="preserve">$12.2 billion estimated for Tier 4 pursuant to the Order Approving Contracts for the Purchase of Tier 4 Renewable Energy Certificates issued April 14, 2022. </t>
  </si>
  <si>
    <t xml:space="preserve">Lastly, the value for the Tier 3 ZEC program is $2.642 billion pursuant to the CES Financial Status Report for calendar year 2022 for the compliance years ending in March 31 for the years 2017 to 2022. </t>
  </si>
  <si>
    <t xml:space="preserve">The value shown here includes up to $3.3 billion estimated for land- based renewables under Tier 1 </t>
  </si>
  <si>
    <t xml:space="preserve">and up to $6.9 billion for offshore wind as outlined in DPS Staff’s CES Whitepaper filed June 18, 2020. </t>
  </si>
  <si>
    <t>CES</t>
  </si>
  <si>
    <t>CEF</t>
  </si>
  <si>
    <t xml:space="preserve">CEF funding is for years 2016-2036 pursuant to Commission orders under Case 14-M-0094 and includes the following portfolios: NY-Sun, NY Green Bank, Market Development, and Innovation and Research. </t>
  </si>
  <si>
    <t>EV Make Ready Program</t>
  </si>
  <si>
    <t>Energy Storage</t>
  </si>
  <si>
    <t>IEDR</t>
  </si>
  <si>
    <t>Electric EE/BE (heat pumps)</t>
  </si>
  <si>
    <t>Transmission Upgrades</t>
  </si>
  <si>
    <t>$354 million for Energy Storage</t>
  </si>
  <si>
    <t>$58.7 million for CES</t>
  </si>
  <si>
    <t>$50.7 for utility energy efficiency</t>
  </si>
  <si>
    <t xml:space="preserve">$0.1 million for Tier 2 </t>
  </si>
  <si>
    <t>This value nets out collections and expenditures for legacy programs including the following that are captured in the other program-specific rows</t>
  </si>
  <si>
    <t>EV Make Ready Program funding is for years 2020-2025 pursuant to Commission orders under Case 18-E-0138</t>
  </si>
  <si>
    <t>EV Make Ready</t>
  </si>
  <si>
    <t xml:space="preserve">Energy Storage cost is representative of the total funding for years 2019-2025 pursuant to Commission orders and implementation plans under Case 18-E-0130 and </t>
  </si>
  <si>
    <t>was funded in 2019 from previously collected CEF dollars.</t>
  </si>
  <si>
    <t>IEDR funding is representative of the total funding authorized in February 2021 through 2023 pursuant to Commission orders under Case 20-M-0082.</t>
  </si>
  <si>
    <t>Electric EE/BE</t>
  </si>
  <si>
    <t xml:space="preserve">Utility Energy Efficiency and Clean Heat funding is representative of the total funding authorized for the years 2019-2025 pursuant to Commission orders under Case 18-M-0084. </t>
  </si>
  <si>
    <t xml:space="preserve">Additional funding was authorized by the Commission for Con Edison and Central Hudson’s heat pump programs under New York State Clean Heat, </t>
  </si>
  <si>
    <t xml:space="preserve">which is funded through transfers of previously collected and unspent funds. </t>
  </si>
  <si>
    <t>More information on these transfers and additional funding via continuity mechanisms authorized by the Commission should it be needed before the end of the current program in 2025</t>
  </si>
  <si>
    <t xml:space="preserve"> is available in the relevant Commission orders in that case.</t>
  </si>
  <si>
    <t>$4.4 billion for Phase 2 projects for Central Hudson, National Grid, NYSEG, and RG&amp;E</t>
  </si>
  <si>
    <t>Transmission Upgrades estimated cost is representative of the total estimated cost authorized by the Commission to date for</t>
  </si>
  <si>
    <t>Phase 1 transmission projects for National Grid ($691 million in July 2022) and NYSEG ($98 million in December 2022)</t>
  </si>
  <si>
    <t>$810 million for Con Edison’s Clean Energy Hub in April 2023 pursuant to Commission orders under Case 20-E-0197</t>
  </si>
  <si>
    <t xml:space="preserve">These projects are anticipated to be in service by 2030 and cost recovery will begin as facilities are built. </t>
  </si>
  <si>
    <t>Not included in this table is the Propel NY transmission project, selected by the NYISO Board in June 2023 in response to the Commission’s declaration of a public policy transmission need (PPTN)</t>
  </si>
  <si>
    <t xml:space="preserve"> to support injections of offshore wind energy to the Long Island system by 2030 at an estimated cost of $3.36 B. Since the Commission did not directly approve this project, </t>
  </si>
  <si>
    <t>the estimated cost is not captured in the table above.</t>
  </si>
  <si>
    <t>TABLE 7</t>
  </si>
  <si>
    <t>2022 Typical Monthly Electric Bills</t>
  </si>
  <si>
    <t>with CLCPA related costs disaggregated</t>
  </si>
  <si>
    <t>Central Hudson</t>
  </si>
  <si>
    <t>Con Edison</t>
  </si>
  <si>
    <t>NYSEG</t>
  </si>
  <si>
    <t>NMPC</t>
  </si>
  <si>
    <t>O&amp;R</t>
  </si>
  <si>
    <t>RG&amp;E</t>
  </si>
  <si>
    <t>LIPA</t>
  </si>
  <si>
    <t>Residential - 600 kWh</t>
  </si>
  <si>
    <t>Percent</t>
  </si>
  <si>
    <t>4..4%</t>
  </si>
  <si>
    <t>Non-Residential - 50 kW and 12,600 kWh</t>
  </si>
  <si>
    <t>Total Bill</t>
  </si>
  <si>
    <t>CLCPA</t>
  </si>
  <si>
    <t>Non-Residential - 2,000 kW and 720,000 kWh</t>
  </si>
  <si>
    <t>Non-Residential - 2,000 kW and 1,296,000 kWh</t>
  </si>
  <si>
    <t>$16,291,29</t>
  </si>
  <si>
    <t xml:space="preserve">Total Bill </t>
  </si>
  <si>
    <t>TABLE 6</t>
  </si>
  <si>
    <t>2022 Typical Monthly Gas Bills with CLCPA related costs disaggregated</t>
  </si>
  <si>
    <t>KEDLI</t>
  </si>
  <si>
    <t>KEDNY</t>
  </si>
  <si>
    <t>NFG</t>
  </si>
  <si>
    <t>Corning</t>
  </si>
  <si>
    <t>Residential - 83 Therms</t>
  </si>
  <si>
    <t>Non-Residential - 2,500 Therms</t>
  </si>
  <si>
    <t>Non-Residential - 10,000 Therms</t>
  </si>
  <si>
    <t>Non-Residential - 100,000 Therms</t>
  </si>
  <si>
    <r>
      <t xml:space="preserve">TABLE 5 </t>
    </r>
    <r>
      <rPr>
        <b/>
        <sz val="7"/>
        <color rgb="FFFFFFFF"/>
        <rFont val="Times New Roman"/>
        <family val="1"/>
      </rPr>
      <t>1</t>
    </r>
  </si>
  <si>
    <t>Billing for NYSERDA CES Programs (in dollars)</t>
  </si>
  <si>
    <t>2020-2022</t>
  </si>
  <si>
    <t>CES Tier 1 RECs</t>
  </si>
  <si>
    <t>CES Tier 2 RECs</t>
  </si>
  <si>
    <t>CES Tier 3 ZECs</t>
  </si>
  <si>
    <t>CES Tier 4 NYC RECs</t>
  </si>
  <si>
    <t>ORECs</t>
  </si>
  <si>
    <t>TOTAL</t>
  </si>
  <si>
    <r>
      <t xml:space="preserve">1 </t>
    </r>
    <r>
      <rPr>
        <b/>
        <sz val="10"/>
        <color rgb="FFFFFFFF"/>
        <rFont val="Times New Roman"/>
        <family val="1"/>
      </rPr>
      <t xml:space="preserve">– </t>
    </r>
    <r>
      <rPr>
        <sz val="10"/>
        <color rgb="FF000000"/>
        <rFont val="Times New Roman"/>
        <family val="1"/>
      </rPr>
      <t>The information above is only for billing for NYSERDA’s CES programs for the</t>
    </r>
  </si>
  <si>
    <t>calendar years 2020-2022 and does not reflect billing for these programs under the CES that occurred prior to 2020.</t>
  </si>
  <si>
    <t>TABLE 4</t>
  </si>
  <si>
    <t>2022 Electric CLCPA Recoveries in thousands of dollars</t>
  </si>
  <si>
    <r>
      <t>CES</t>
    </r>
    <r>
      <rPr>
        <vertAlign val="superscript"/>
        <sz val="10"/>
        <color theme="1"/>
        <rFont val="Times New Roman"/>
        <family val="1"/>
      </rPr>
      <t>1</t>
    </r>
  </si>
  <si>
    <r>
      <t>VDER</t>
    </r>
    <r>
      <rPr>
        <vertAlign val="superscript"/>
        <sz val="10"/>
        <color theme="1"/>
        <rFont val="Times New Roman"/>
        <family val="1"/>
      </rPr>
      <t>2</t>
    </r>
  </si>
  <si>
    <r>
      <t>Storage</t>
    </r>
    <r>
      <rPr>
        <vertAlign val="superscript"/>
        <sz val="10"/>
        <color theme="1"/>
        <rFont val="Times New Roman"/>
        <family val="1"/>
      </rPr>
      <t>3</t>
    </r>
  </si>
  <si>
    <r>
      <t>Electric EE/BE (heat pumps)</t>
    </r>
    <r>
      <rPr>
        <vertAlign val="superscript"/>
        <sz val="10"/>
        <color theme="1"/>
        <rFont val="Times New Roman"/>
        <family val="1"/>
      </rPr>
      <t>4</t>
    </r>
  </si>
  <si>
    <r>
      <t>Transmission Upgrades</t>
    </r>
    <r>
      <rPr>
        <vertAlign val="superscript"/>
        <sz val="10"/>
        <color rgb="FF000000"/>
        <rFont val="Times New Roman"/>
        <family val="1"/>
      </rPr>
      <t>5</t>
    </r>
  </si>
  <si>
    <r>
      <t>1</t>
    </r>
    <r>
      <rPr>
        <sz val="10"/>
        <color theme="1"/>
        <rFont val="Times New Roman"/>
        <family val="1"/>
      </rPr>
      <t xml:space="preserve"> – CES recoveries include: Tier 1 and 2 RECs, VDER Market Environmental Recoveries, and Tier 3 ZEC recoveries. LIPA CES excludes Tier 1 RECs which are not available. The environmental attributes included in bundled purchases associated with LIPA’s feed-in tariffs cannot be disaggregated.</t>
    </r>
  </si>
  <si>
    <r>
      <t>2</t>
    </r>
    <r>
      <rPr>
        <sz val="10"/>
        <color theme="1"/>
        <rFont val="Times New Roman"/>
        <family val="1"/>
      </rPr>
      <t xml:space="preserve"> – Includes recoveries of out of market capacity, out of market environmental, market transition credit, and community credit payments.</t>
    </r>
  </si>
  <si>
    <r>
      <t>3</t>
    </r>
    <r>
      <rPr>
        <sz val="10"/>
        <color theme="1"/>
        <rFont val="Times New Roman"/>
        <family val="1"/>
      </rPr>
      <t xml:space="preserve"> – Storage related recoveries not included. The costs for the NYSERDA Energy Storage incentive program were funded from pre-2022 CEF collections. Electric utilities: (1) own and/or have procured customer sided storage projects for non-wires alternatives, (2) own storage pilot projects; and (3) own demonstration projects. Staff did not consider such storage assets as CLCPA related. Additionally, utilities have issued requests for proposals to acquire dispatch rights for large scale storage projects. Utilities recovered implementation costs and received revenues from participation fees associated with storage dispatch rights procurements in 2022. However, the net was de minimis. Staff plans to report on dispatchable storage costs/benefits in future reports.</t>
    </r>
  </si>
  <si>
    <r>
      <t>4</t>
    </r>
    <r>
      <rPr>
        <sz val="10"/>
        <color theme="1"/>
        <rFont val="Times New Roman"/>
        <family val="1"/>
      </rPr>
      <t xml:space="preserve"> – Including clean heat (heat pump) program recoveries.</t>
    </r>
  </si>
  <si>
    <r>
      <t xml:space="preserve">5 </t>
    </r>
    <r>
      <rPr>
        <sz val="10"/>
        <color theme="1"/>
        <rFont val="Times New Roman"/>
        <family val="1"/>
      </rPr>
      <t>– Transmission costs are not included in the above table as many of the programs for Phase 1, Phase 2 and other related transmission project efforts pursuant to the Accelerated Renewables Act were authorized in 2022.</t>
    </r>
  </si>
  <si>
    <t>Expenditures related to transmission will be reported in subsequent annual reports as they are incurred.</t>
  </si>
  <si>
    <t>TABLE 3</t>
  </si>
  <si>
    <t>2022 Gas CLCPA/ Gas Energy Efficiency Recoveries</t>
  </si>
  <si>
    <t>Utility</t>
  </si>
  <si>
    <t>Cost Recoveries</t>
  </si>
  <si>
    <t>TABLE 2a</t>
  </si>
  <si>
    <t>Overall Emissions Reductions</t>
  </si>
  <si>
    <t>MT of CO2e</t>
  </si>
  <si>
    <t>All Programs in Table 2</t>
  </si>
  <si>
    <r>
      <t>Electric Vehicle (EV) Make Ready</t>
    </r>
    <r>
      <rPr>
        <b/>
        <vertAlign val="superscript"/>
        <sz val="11"/>
        <color rgb="FF000000"/>
        <rFont val="Times New Roman"/>
        <family val="1"/>
      </rPr>
      <t>1</t>
    </r>
  </si>
  <si>
    <t>1 – Electric Vehicle Make-Ready emission reductions were calculated by multiplying the year-1 reduction in vehicle emissions for each EV make and model by the net increase in EV registrations in each year, statewide. It should be noted that the emissions reductions from EVs are indirect benefits of the EV Make-Ready program but are sited here because the public charging</t>
  </si>
  <si>
    <t>stations funded through the program are enabling technology for the statewide EV deployments.</t>
  </si>
  <si>
    <t xml:space="preserve">from MWh Reductions </t>
  </si>
  <si>
    <t>from MMBtu Reductions</t>
  </si>
  <si>
    <t>TABLE 2</t>
  </si>
  <si>
    <t>Statewide Energy Savings or Energy Generation by Program</t>
  </si>
  <si>
    <t>MWh</t>
  </si>
  <si>
    <t>MMBtu</t>
  </si>
  <si>
    <r>
      <t>CES Tier 4 NYC RECs</t>
    </r>
    <r>
      <rPr>
        <b/>
        <vertAlign val="superscript"/>
        <sz val="11"/>
        <color rgb="FF000000"/>
        <rFont val="Times New Roman"/>
        <family val="1"/>
      </rPr>
      <t>1</t>
    </r>
  </si>
  <si>
    <r>
      <t>ORECs</t>
    </r>
    <r>
      <rPr>
        <b/>
        <vertAlign val="superscript"/>
        <sz val="11"/>
        <color theme="1"/>
        <rFont val="Times New Roman"/>
        <family val="1"/>
      </rPr>
      <t>2</t>
    </r>
  </si>
  <si>
    <r>
      <t>CEF</t>
    </r>
    <r>
      <rPr>
        <b/>
        <vertAlign val="superscript"/>
        <sz val="11"/>
        <color rgb="FF000000"/>
        <rFont val="Times New Roman"/>
        <family val="1"/>
      </rPr>
      <t>3</t>
    </r>
  </si>
  <si>
    <t>VDER</t>
  </si>
  <si>
    <t>Gas EE</t>
  </si>
  <si>
    <r>
      <t>1</t>
    </r>
    <r>
      <rPr>
        <sz val="7"/>
        <color theme="1"/>
        <rFont val="Times New Roman"/>
        <family val="1"/>
      </rPr>
      <t xml:space="preserve"> </t>
    </r>
    <r>
      <rPr>
        <sz val="8"/>
        <color theme="1"/>
        <rFont val="Times New Roman"/>
        <family val="1"/>
      </rPr>
      <t>– Tier 4 REC contracts have not yet reached commercial operation and therefor have not yet delivered RECs to NYSERDA</t>
    </r>
  </si>
  <si>
    <r>
      <t>2</t>
    </r>
    <r>
      <rPr>
        <sz val="7"/>
        <color theme="1"/>
        <rFont val="Times New Roman"/>
        <family val="1"/>
      </rPr>
      <t xml:space="preserve"> </t>
    </r>
    <r>
      <rPr>
        <sz val="8"/>
        <color theme="1"/>
        <rFont val="Times New Roman"/>
        <family val="1"/>
      </rPr>
      <t>– Offshore wind contracts have not yet reached commercial operation and therefor have not yet delivered ORECs to NYSERDA.</t>
    </r>
  </si>
  <si>
    <r>
      <t>3</t>
    </r>
    <r>
      <rPr>
        <sz val="7"/>
        <color theme="1"/>
        <rFont val="Times New Roman"/>
        <family val="1"/>
      </rPr>
      <t xml:space="preserve"> </t>
    </r>
    <r>
      <rPr>
        <sz val="8"/>
        <color theme="1"/>
        <rFont val="Times New Roman"/>
        <family val="1"/>
      </rPr>
      <t>– CEF emissions were adjusted downward to reflect portfolio overlap.</t>
    </r>
  </si>
  <si>
    <t>Table 1</t>
  </si>
  <si>
    <t>Transmission Capacity by kV Class and Location in Miles39</t>
  </si>
  <si>
    <t>kV Class</t>
  </si>
  <si>
    <t>115 kV</t>
  </si>
  <si>
    <t>138 kV</t>
  </si>
  <si>
    <t>230 kV</t>
  </si>
  <si>
    <t>345 kV</t>
  </si>
  <si>
    <t>500 kV</t>
  </si>
  <si>
    <t>765 kV</t>
  </si>
  <si>
    <t>150 kV</t>
  </si>
  <si>
    <t>DC*</t>
  </si>
  <si>
    <t>Totals</t>
  </si>
  <si>
    <t>Overhead</t>
  </si>
  <si>
    <t>Underground</t>
  </si>
  <si>
    <t>Totals by class</t>
  </si>
  <si>
    <t>Tons</t>
  </si>
  <si>
    <t>Costs</t>
  </si>
  <si>
    <t>Case Number</t>
  </si>
  <si>
    <t>Topic</t>
  </si>
  <si>
    <t>Technology-Specific Programs</t>
  </si>
  <si>
    <t>18-M-0084</t>
  </si>
  <si>
    <r>
      <t>Energy Efficiency and Clean Heat Programs</t>
    </r>
    <r>
      <rPr>
        <sz val="12"/>
        <color theme="1"/>
        <rFont val="Times New Roman"/>
        <family val="1"/>
      </rPr>
      <t>: This proceeding deals with energy efficiency initiatives including the utility-based energy efficiency and heat pump programs. Specifically, this proceeding includes the Clean Heat Program, which all the major utilities participate in along with support from NYSERDA, promotes the electrification of space and water heating by offering contractor and customer incentives for the installation of air- and ground-source heat pumps.</t>
    </r>
  </si>
  <si>
    <t>18-E-0130</t>
  </si>
  <si>
    <r>
      <t>Energy Storage</t>
    </r>
    <r>
      <rPr>
        <sz val="12"/>
        <color theme="1"/>
        <rFont val="Times New Roman"/>
        <family val="1"/>
      </rPr>
      <t>: This proceeding encourages energy storage deployment and addresses New York’s energy storage target of 6 GW by 2030. New York’s ambitious storage target is accompanied by Market reforms and cost-effective procurement mechanisms including incentives for private customers to install storage. It encompasses Utility Requests for Proposals, and NYSERDA’s Retail and Wholesale Programs.</t>
    </r>
  </si>
  <si>
    <t>18-E-0138</t>
  </si>
  <si>
    <r>
      <t>Electric Vehicles, Charging and Supply Equipment</t>
    </r>
    <r>
      <rPr>
        <sz val="12"/>
        <color theme="1"/>
        <rFont val="Times New Roman"/>
        <family val="1"/>
      </rPr>
      <t>: This proceeding addresses clean and reliable transportation in NYS to help meet the goal of 40% greenhouse gas reduction by 85% from 1990 levels by 2050 as well as the goal to phase out new sales of fossil fuel-burning cars by 2035, with a 2045 target for trucks and buses. It encompasses the EV Infrastructure Make Ready and Managed Charging Programs</t>
    </r>
  </si>
  <si>
    <t>22-E-0236</t>
  </si>
  <si>
    <r>
      <t>Commercial EV Charging Demand Charge Alternatives</t>
    </r>
    <r>
      <rPr>
        <sz val="12"/>
        <color theme="1"/>
        <rFont val="Times New Roman"/>
        <family val="1"/>
      </rPr>
      <t>: This proceeding deals with alternatives to traditional demand-based rates to support commercial EV charging.</t>
    </r>
  </si>
  <si>
    <t>Clean Energy Procurement Programs</t>
  </si>
  <si>
    <t>15-E-0302</t>
  </si>
  <si>
    <r>
      <t>Large-Scale Renewables</t>
    </r>
    <r>
      <rPr>
        <sz val="12"/>
        <color theme="1"/>
        <rFont val="Times New Roman"/>
        <family val="1"/>
      </rPr>
      <t>: Commission proceeding to implement a large-scale renewable program and a Clean Energy Standard. It encompasses large-scale renewable energy projects including Tier 1 for land-based solar photovoltaics and land-based wind; offshore wind; Tier 2 program for maintenance of the State’s existing renewable energy resources; the Zero-Emission Credit program (Tier 3); and the Tier 4 transmission projects to deliver renewable energy into New York City.</t>
    </r>
  </si>
  <si>
    <t>14-M-0094</t>
  </si>
  <si>
    <r>
      <t>Clean Energy Fund (CEF)</t>
    </r>
    <r>
      <rPr>
        <sz val="12"/>
        <color theme="1"/>
        <rFont val="Times New Roman"/>
        <family val="1"/>
      </rPr>
      <t>: The CEF encompasses four major portfolios:</t>
    </r>
  </si>
  <si>
    <r>
      <t>·</t>
    </r>
    <r>
      <rPr>
        <sz val="7"/>
        <color theme="1"/>
        <rFont val="Times New Roman"/>
        <family val="1"/>
      </rPr>
      <t xml:space="preserve">        </t>
    </r>
    <r>
      <rPr>
        <b/>
        <sz val="12"/>
        <color theme="1"/>
        <rFont val="Times New Roman"/>
        <family val="1"/>
      </rPr>
      <t>Innovation and Research</t>
    </r>
    <r>
      <rPr>
        <sz val="12"/>
        <color theme="1"/>
        <rFont val="Times New Roman"/>
        <family val="1"/>
      </rPr>
      <t>: The CEF helps to spur innovations through research and technology development that will drive clean-tech business growth and job creation while providing more energy choices to residential and business customers.</t>
    </r>
  </si>
  <si>
    <r>
      <t>·</t>
    </r>
    <r>
      <rPr>
        <sz val="7"/>
        <color theme="1"/>
        <rFont val="Times New Roman"/>
        <family val="1"/>
      </rPr>
      <t xml:space="preserve">        </t>
    </r>
    <r>
      <rPr>
        <b/>
        <sz val="12"/>
        <color theme="1"/>
        <rFont val="Times New Roman"/>
        <family val="1"/>
      </rPr>
      <t>Market Development</t>
    </r>
    <r>
      <rPr>
        <sz val="12"/>
        <color theme="1"/>
        <rFont val="Times New Roman"/>
        <family val="1"/>
      </rPr>
      <t xml:space="preserve">: The New York State Energy Research and Development Authority (NYSERDA) offers a variety of activities to stimulate consumer demand for clean energy alternatives and energy efficiency while building clean energy supply chains to meet growing customer demand. Information on Market Development can be found in DMM Case </t>
    </r>
    <r>
      <rPr>
        <sz val="12"/>
        <color rgb="FF0000FF"/>
        <rFont val="Times New Roman"/>
        <family val="1"/>
      </rPr>
      <t xml:space="preserve">14-M-0094 </t>
    </r>
    <r>
      <rPr>
        <sz val="12"/>
        <color theme="1"/>
        <rFont val="Times New Roman"/>
        <family val="1"/>
      </rPr>
      <t xml:space="preserve">and in Matter </t>
    </r>
    <r>
      <rPr>
        <sz val="12"/>
        <color rgb="FF0000FF"/>
        <rFont val="Times New Roman"/>
        <family val="1"/>
      </rPr>
      <t>16-00681</t>
    </r>
    <r>
      <rPr>
        <sz val="12"/>
        <rFont val="Times New Roman"/>
        <family val="1"/>
      </rPr>
      <t>.</t>
    </r>
  </si>
  <si>
    <r>
      <t>·</t>
    </r>
    <r>
      <rPr>
        <sz val="7"/>
        <color theme="1"/>
        <rFont val="Times New Roman"/>
        <family val="1"/>
      </rPr>
      <t xml:space="preserve">        </t>
    </r>
    <r>
      <rPr>
        <b/>
        <sz val="12"/>
        <color theme="1"/>
        <rFont val="Times New Roman"/>
        <family val="1"/>
      </rPr>
      <t>NY Green Bank</t>
    </r>
    <r>
      <rPr>
        <sz val="12"/>
        <color theme="1"/>
        <rFont val="Times New Roman"/>
        <family val="1"/>
      </rPr>
      <t>: The NY Green Bank accelerates the deployment of clean energy through a variety of financing tools targeted at alleviating financial market barriers and harnessing capital markets. The NY Green Bank leverages private sector investment to expand the availability of capital and</t>
    </r>
  </si>
  <si>
    <t>increase confidence in lending for clean energy projects. More information on the NY Green Bank can be found in DMM Case 13-M-0412.</t>
  </si>
  <si>
    <r>
      <t>·</t>
    </r>
    <r>
      <rPr>
        <sz val="7"/>
        <color theme="1"/>
        <rFont val="Times New Roman"/>
        <family val="1"/>
      </rPr>
      <t xml:space="preserve">        </t>
    </r>
    <r>
      <rPr>
        <b/>
        <sz val="12"/>
        <color theme="1"/>
        <rFont val="Times New Roman"/>
        <family val="1"/>
      </rPr>
      <t>NY-Sun</t>
    </r>
    <r>
      <rPr>
        <sz val="12"/>
        <color theme="1"/>
        <rFont val="Times New Roman"/>
        <family val="1"/>
      </rPr>
      <t xml:space="preserve">: The NY-Sun Program is making solar energy more accessible to homes, businesses and communities throughout New York while on track to meet the Climate Leadership and Community Protection Act target of 6 gigawatts (GW) by 2025. More information on NY-Sun can be found in DMM Case </t>
    </r>
    <r>
      <rPr>
        <sz val="12"/>
        <color rgb="FF0000FF"/>
        <rFont val="Times New Roman"/>
        <family val="1"/>
      </rPr>
      <t xml:space="preserve">19-E-0735 </t>
    </r>
    <r>
      <rPr>
        <sz val="12"/>
        <color theme="1"/>
        <rFont val="Times New Roman"/>
        <family val="1"/>
      </rPr>
      <t xml:space="preserve">or on </t>
    </r>
    <r>
      <rPr>
        <sz val="12"/>
        <color rgb="FF0000FF"/>
        <rFont val="Times New Roman"/>
        <family val="1"/>
      </rPr>
      <t>NYSERDA's Solar Projects webpage</t>
    </r>
    <r>
      <rPr>
        <sz val="12"/>
        <rFont val="Times New Roman"/>
        <family val="1"/>
      </rPr>
      <t>.</t>
    </r>
  </si>
  <si>
    <t>14-M-0224</t>
  </si>
  <si>
    <r>
      <t>Community Choice Aggregation</t>
    </r>
    <r>
      <rPr>
        <sz val="12"/>
        <color theme="1"/>
        <rFont val="Times New Roman"/>
        <family val="1"/>
      </rPr>
      <t>: This proceeding relates to Community Choice Aggregation (CCA) Programs, which are authorized by municipalities and includes the necessary design principles and standards that municipalities must apply in developing and implementing CCA programs for their constituents.</t>
    </r>
  </si>
  <si>
    <t>15-E-0082</t>
  </si>
  <si>
    <r>
      <t>Community Distributed Generation</t>
    </r>
    <r>
      <rPr>
        <sz val="12"/>
        <color theme="1"/>
        <rFont val="Times New Roman"/>
        <family val="1"/>
      </rPr>
      <t>: This proceeding relates to community distributed generation (CDG) and allows customers for whom rooftop solar is not a viable option to directly participate in and enjoy the benefits of renewable energy programs.</t>
    </r>
  </si>
  <si>
    <t>18-E-0071</t>
  </si>
  <si>
    <r>
      <t>Offshore Wind</t>
    </r>
    <r>
      <rPr>
        <sz val="12"/>
        <color theme="1"/>
        <rFont val="Times New Roman"/>
        <family val="1"/>
      </rPr>
      <t>: Proceeding related to the procurement and development of offshore wind projects to meet the State’s renewable energy goals.</t>
    </r>
  </si>
  <si>
    <t>Customer-Sited Renewable Generation</t>
  </si>
  <si>
    <t>15-E-0751</t>
  </si>
  <si>
    <r>
      <t>Value of Distributed Energy Resources</t>
    </r>
    <r>
      <rPr>
        <sz val="12"/>
        <color theme="1"/>
        <rFont val="Times New Roman"/>
        <family val="1"/>
      </rPr>
      <t>: This proceeding addresses the mechanism to compensate energy generated by distributed energy resources such as solar photovoltaic, energy storage, combined heat and power, anaerobic digesters, wind turbines and small hydro and fuel cells. It encompasses the value stack, rate design, community-distributed generation, standby rates, technology-neutral optional rate, net metering, and marginal cost of service (MCOS).</t>
    </r>
  </si>
  <si>
    <r>
      <t>Community Choice Aggregation</t>
    </r>
    <r>
      <rPr>
        <sz val="12"/>
        <color theme="1"/>
        <rFont val="Times New Roman"/>
        <family val="1"/>
      </rPr>
      <t>: See above.</t>
    </r>
  </si>
  <si>
    <r>
      <t>Community Distributed Generation</t>
    </r>
    <r>
      <rPr>
        <sz val="12"/>
        <color theme="1"/>
        <rFont val="Times New Roman"/>
        <family val="1"/>
      </rPr>
      <t>: See above.</t>
    </r>
  </si>
  <si>
    <t>System Planning</t>
  </si>
  <si>
    <t>16-M-0411</t>
  </si>
  <si>
    <r>
      <t xml:space="preserve">Distributed System Implementation Plans (DSIPs): </t>
    </r>
    <r>
      <rPr>
        <sz val="12"/>
        <color theme="1"/>
        <rFont val="Times New Roman"/>
        <family val="1"/>
      </rPr>
      <t>Proceeding that relates to DSIPs that build upon traditional utility planning and promote timely development of a modern grid capable of managing distributed energy resources (DERs) and supporting retail markets. The proceeding also facilitates development of a Distribution System Platform (DSP) that allows the distribution utilities to efficiently plan and operate the grid using DERs, while providing a competitive retail market for transacting electric grid services.</t>
    </r>
  </si>
  <si>
    <t>16-M-0412</t>
  </si>
  <si>
    <r>
      <t>Benefit Cost Analysis (BCA) Handbooks</t>
    </r>
    <r>
      <rPr>
        <sz val="12"/>
        <color theme="1"/>
        <rFont val="Times New Roman"/>
        <family val="1"/>
      </rPr>
      <t>: Proceeding that includes handbooks that set forth the BCA Framework and guide DER providers in structuring their projects and proposals. The BCA Framework enables the careful comparison of the value of the benefits obtained through a potential project or action against the costs incurred in effectuating that project or action, generally considered through the systematic quantification of the net present value of the project or action under consideration.</t>
    </r>
  </si>
  <si>
    <t>More information on the BCA Framework can be found under Case 14-M-0101, including in the Order Adopting Regulatory Policy Framework and Implementation Plan (issued February 26, 2015).</t>
  </si>
  <si>
    <t>14-E-0423</t>
  </si>
  <si>
    <r>
      <t>Electric Dynamic Load Management (DLM or Demand Response) Programs</t>
    </r>
    <r>
      <rPr>
        <sz val="12"/>
        <color theme="1"/>
        <rFont val="Times New Roman"/>
        <family val="1"/>
      </rPr>
      <t>: The Utilities’ DLM Programs Annual DLM Reports, and Tariff Filings are addressed annually by the Commission under this proceeding.</t>
    </r>
  </si>
  <si>
    <t>20-G-0131</t>
  </si>
  <si>
    <r>
      <t>Gas System Planning</t>
    </r>
    <r>
      <rPr>
        <sz val="12"/>
        <color theme="1"/>
        <rFont val="Times New Roman"/>
        <family val="1"/>
      </rPr>
      <t>: This proceeding includes actions related to local gas distribution companies’, or LDCs’, long-term plans and alternative solutions to ensure that New York’s residents continue to have safe, adequate, and reliable gas</t>
    </r>
  </si>
  <si>
    <t>service as the state reduces greenhouse gas emissions and transitions to alternative energy sources. It also includes rules related to the process for initiating, operating, and lifting a natural gas moratorium, and covers issues including the metrics used to identify supply shortfall, communications, a Customer Bill of Rights, training materials and outreach, and information on low- and moderate-income customer and disadvantaged community impacts.</t>
  </si>
  <si>
    <t>Consumer Protection</t>
  </si>
  <si>
    <t>14-M-0565</t>
  </si>
  <si>
    <r>
      <t xml:space="preserve">Low Income Affordability: </t>
    </r>
    <r>
      <rPr>
        <sz val="12"/>
        <color theme="1"/>
        <rFont val="Times New Roman"/>
        <family val="1"/>
      </rPr>
      <t>Proceeding on the Commission’s Energy Affordability Policy (or Low-Income Bill Discount) program that established provides income- eligible consumers with a discount on their monthly electric and/or gas bills, as well as other benefits, depending on the characteristics of the particular utility's program. Specifically, in the Commission’s Order issued on May 19, 2016, the Commission formally adopted “a policy that an energy burden at or below 6% of household income shall be the target level for all low-income customers.” The Commission also adopted a policy to provide tiered discounts to customers qualifying as low- income. The tiered discount approach varies discounts based on level of need, with the level of need demonstrated by receipt of one or more Home Energy Assistance Program or HEAP “add-on” benefits.</t>
    </r>
  </si>
  <si>
    <t>15-M-0180</t>
  </si>
  <si>
    <r>
      <t>DER Supplier Oversight</t>
    </r>
    <r>
      <rPr>
        <sz val="12"/>
        <color theme="1"/>
        <rFont val="Times New Roman"/>
        <family val="1"/>
      </rPr>
      <t>: This proceeding established a set of protections to ensure customers participating in DER programs and markets, particularly CDG projects, are not subject to fraud or abusive marketing. It also established a clear and consistent process for managing complaints and investigating and addressing violations to ensure that both customers and DER suppliers understand their rights and responsibilities.</t>
    </r>
  </si>
  <si>
    <t>Appendix A: Generic Cases Related to the Commission’s Implementation of the CLCPA</t>
  </si>
  <si>
    <t>Description</t>
  </si>
  <si>
    <t>Energy Efficiency and Clean Heat Programs:</t>
  </si>
  <si>
    <t>Electric Vehicles, Charging and Supply Equipment</t>
  </si>
  <si>
    <t>Commercial EV Charging Demand Charge Alternatives</t>
  </si>
  <si>
    <t>Clean Energy Fund</t>
  </si>
  <si>
    <t>Community Choice Aggregation</t>
  </si>
  <si>
    <t>Community Distributed Generation</t>
  </si>
  <si>
    <t>Offshore Wind</t>
  </si>
  <si>
    <t>Value of Distributed Energy Resources</t>
  </si>
  <si>
    <t>Distributed System Implementation Plans</t>
  </si>
  <si>
    <t>Benefit Cost Analysis Handbooks</t>
  </si>
  <si>
    <t>Electric Dynamic Load Management (Demand Response) Programs</t>
  </si>
  <si>
    <t>Gas System Planning</t>
  </si>
  <si>
    <t>Low Income Affordability</t>
  </si>
  <si>
    <t>DER Supplier Oversight</t>
  </si>
  <si>
    <t>Links</t>
  </si>
  <si>
    <t>Filed</t>
  </si>
  <si>
    <t>Documents</t>
  </si>
  <si>
    <t>Public</t>
  </si>
  <si>
    <t>Comments</t>
  </si>
  <si>
    <t>Party</t>
  </si>
  <si>
    <t>List</t>
  </si>
  <si>
    <t>Calendar</t>
  </si>
  <si>
    <t>03-E-0188</t>
  </si>
  <si>
    <t>Retail Renewable Portfolio Standard</t>
  </si>
  <si>
    <t>14-M-0101</t>
  </si>
  <si>
    <t>Reforming the Energy Vision</t>
  </si>
  <si>
    <t>14-M-9191</t>
  </si>
  <si>
    <t xml:space="preserve"> 20-M-0082</t>
  </si>
  <si>
    <t>Strategic Use of Energy Related Data</t>
  </si>
  <si>
    <t>20-M-0082</t>
  </si>
  <si>
    <t>19-E-0735</t>
  </si>
  <si>
    <t>Additonal Funding for NY-Sun</t>
  </si>
  <si>
    <t>21-E-0629</t>
  </si>
  <si>
    <t>Advancement of Distributed Solar</t>
  </si>
  <si>
    <t>Large-Scale Renewables &amp; Clean Energy Standard</t>
  </si>
  <si>
    <t>20-E-0197</t>
  </si>
  <si>
    <t>Transportation Planning for AREGCBA</t>
  </si>
  <si>
    <t>22-E-0633</t>
  </si>
  <si>
    <t xml:space="preserve"> 22-E-0633</t>
  </si>
  <si>
    <t>NYISO Proposed Public Plicy Transmission Needs</t>
  </si>
  <si>
    <t>22-E-0263</t>
  </si>
  <si>
    <t xml:space="preserve">Alternatives to Traditional Demand-Based Rate Structures </t>
  </si>
  <si>
    <t>Table 8 Foot Notes</t>
  </si>
  <si>
    <t>Clean Energy Standard (CES) cases</t>
  </si>
  <si>
    <t>Tables 4 &amp; 8</t>
  </si>
  <si>
    <t>Storage</t>
  </si>
  <si>
    <t>Table 8 Authorized Funding to Date</t>
  </si>
  <si>
    <t>$ millions</t>
  </si>
  <si>
    <t>Comment</t>
  </si>
  <si>
    <t>Table 4 2022 Recoveries</t>
  </si>
  <si>
    <t>Tier 1 land- based renewables</t>
  </si>
  <si>
    <t>Offshore wind per DPS Staff’s CES Whitepaper</t>
  </si>
  <si>
    <t>Budget for Tier 2 per CES Modification Order</t>
  </si>
  <si>
    <t>Tier 4 Renewable Energy Certificates</t>
  </si>
  <si>
    <t>Tier 3 ZEC program</t>
  </si>
  <si>
    <t>Utility energy efficiency</t>
  </si>
  <si>
    <t xml:space="preserve">Tier 2 </t>
  </si>
  <si>
    <t xml:space="preserve">Filings as of </t>
  </si>
  <si>
    <t>Summary of Cost of Electric Cases Related to the Commission’s Implementation of the CLCPA</t>
  </si>
  <si>
    <t>Year</t>
  </si>
  <si>
    <t>Category</t>
  </si>
  <si>
    <t xml:space="preserve">Central Hudson </t>
  </si>
  <si>
    <t xml:space="preserve">Consolidated Edison </t>
  </si>
  <si>
    <t>Long Island Power Authority</t>
  </si>
  <si>
    <t>New York State Elec. &amp; Gas Corp. (NYSEG)</t>
  </si>
  <si>
    <t>Niagara Mohawk (National Grid)</t>
  </si>
  <si>
    <t>Orange &amp; Rockland</t>
  </si>
  <si>
    <t>Rochester Gas &amp; Electric</t>
  </si>
  <si>
    <t>Municipal</t>
  </si>
  <si>
    <t>Cooperative</t>
  </si>
  <si>
    <t>Behind the Meter</t>
  </si>
  <si>
    <t>Adjustment/Other</t>
  </si>
  <si>
    <t>Bundled</t>
  </si>
  <si>
    <t>Delivery</t>
  </si>
  <si>
    <t>N/A</t>
  </si>
  <si>
    <t>NYSERDA Patterns &amp; Trends 2006-2020 Residential Sector Electric Customer Count</t>
  </si>
  <si>
    <t>Residential Electric Customers</t>
  </si>
  <si>
    <t>NYSERDA Patterns &amp; Trends 2006-2020 Appendix F-2a Residential Sector Electric Customer Count</t>
  </si>
  <si>
    <t>Calculations</t>
  </si>
  <si>
    <t>Total monthly bills</t>
  </si>
  <si>
    <t xml:space="preserve">Pro-Rate </t>
  </si>
  <si>
    <t>Total monthly CLCPA amount</t>
  </si>
  <si>
    <t>Total annual CLCPA amount</t>
  </si>
  <si>
    <t>Projected CLCPA  monthly bills</t>
  </si>
  <si>
    <t>Informational Report Table 4: 2022 Electric CLCPA Recoveries in thousands of dollars</t>
  </si>
  <si>
    <t>Informational Report Table 7: 2022 Typical Monthly Electric Bills with CLCPA related costs disaggregated</t>
  </si>
  <si>
    <t>Combine Informational Report Tables 4 and 7 to Estimate Potential Future Ratepayer Costs for Authorized Funding</t>
  </si>
  <si>
    <t>Informational Report Table 8:Authorized Funding to Date</t>
  </si>
  <si>
    <t>Combine Informational Report Tables 4, 7,  and 8 to Estimate Potential Future Ratepayer Costs for Authorized Funding</t>
  </si>
  <si>
    <t>Informational Report Table 4: 2022 Electric Climate Act Recoveries in thousands of dollars</t>
  </si>
  <si>
    <t>Informational Report Table 7: 2022 Typical Monthly Electric Bills with Climate Act related costs disaggregated</t>
  </si>
  <si>
    <t>Climate Act</t>
  </si>
  <si>
    <t>Ratio of Authorized Climate Act Funding to Climate Act Costs Recovered in Rates</t>
  </si>
  <si>
    <t>Conservative Rounded Ratio of Authorized Climate Act Funding to Climate Act Costs Recovered in Rates</t>
  </si>
  <si>
    <t>Future Typical Monthly Electric Bills with Climate Act related authorized costs disaggregated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</si>
</sst>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8" formatCode="&quot;$&quot;#,##0.00_);[Red]\(&quot;$&quot;#,##0.00\)"/>
  </numFmts>
  <fonts count="49" x14ac:knownFonts="1">
    <font>
      <sz val="11"/>
      <color theme="1"/>
      <name val="Calibri"/>
      <family val="2"/>
      <scheme val="minor"/>
    </font>
    <font>
      <b/>
      <sz val="11"/>
      <color theme="1"/>
      <name val="Calibri"/>
      <family val="2"/>
      <scheme val="minor"/>
    </font>
    <font>
      <sz val="11"/>
      <color theme="1"/>
      <name val="Times New Roman"/>
      <family val="1"/>
    </font>
    <font>
      <b/>
      <sz val="11"/>
      <color theme="1"/>
      <name val="Times New Roman"/>
      <family val="1"/>
    </font>
    <font>
      <b/>
      <sz val="12"/>
      <color rgb="FF000000"/>
      <name val="Times New Roman"/>
      <family val="1"/>
    </font>
    <font>
      <b/>
      <sz val="12"/>
      <color theme="1"/>
      <name val="Times New Roman"/>
      <family val="1"/>
    </font>
    <font>
      <sz val="12"/>
      <color theme="1"/>
      <name val="Times New Roman"/>
      <family val="1"/>
    </font>
    <font>
      <sz val="12"/>
      <color rgb="FF000000"/>
      <name val="Times New Roman"/>
      <family val="1"/>
    </font>
    <font>
      <b/>
      <sz val="11"/>
      <color rgb="FF000000"/>
      <name val="Calibri"/>
      <family val="2"/>
      <scheme val="minor"/>
    </font>
    <font>
      <sz val="11"/>
      <color rgb="FF000000"/>
      <name val="Calibri"/>
      <family val="2"/>
      <scheme val="minor"/>
    </font>
    <font>
      <sz val="10"/>
      <color theme="1"/>
      <name val="Times New Roman"/>
      <family val="1"/>
    </font>
    <font>
      <b/>
      <sz val="11"/>
      <color rgb="FFFFFFFF"/>
      <name val="Times New Roman"/>
      <family val="1"/>
    </font>
    <font>
      <b/>
      <sz val="10"/>
      <color rgb="FFFFFFFF"/>
      <name val="Times New Roman"/>
      <family val="1"/>
    </font>
    <font>
      <sz val="10"/>
      <color rgb="FF000000"/>
      <name val="Times New Roman"/>
      <family val="1"/>
    </font>
    <font>
      <b/>
      <sz val="10"/>
      <color theme="1"/>
      <name val="Arial Narrow"/>
      <family val="2"/>
    </font>
    <font>
      <b/>
      <sz val="10"/>
      <color rgb="FF000000"/>
      <name val="Arial Narrow"/>
      <family val="2"/>
    </font>
    <font>
      <sz val="10"/>
      <color rgb="FF000000"/>
      <name val="Arial Narrow"/>
      <family val="2"/>
    </font>
    <font>
      <b/>
      <sz val="10"/>
      <color rgb="FF000000"/>
      <name val="Times New Roman"/>
      <family val="1"/>
    </font>
    <font>
      <sz val="9"/>
      <color theme="1"/>
      <name val="Times New Roman"/>
      <family val="1"/>
    </font>
    <font>
      <sz val="9"/>
      <color rgb="FF000000"/>
      <name val="Times New Roman"/>
      <family val="1"/>
    </font>
    <font>
      <b/>
      <sz val="9"/>
      <color theme="1"/>
      <name val="Times New Roman"/>
      <family val="1"/>
    </font>
    <font>
      <b/>
      <sz val="8"/>
      <color rgb="FF000000"/>
      <name val="Arial Narrow"/>
      <family val="2"/>
    </font>
    <font>
      <sz val="8"/>
      <color rgb="FF000000"/>
      <name val="Arial Narrow"/>
      <family val="2"/>
    </font>
    <font>
      <sz val="7.5"/>
      <color rgb="FF000000"/>
      <name val="Arial Narrow"/>
      <family val="2"/>
    </font>
    <font>
      <b/>
      <sz val="12"/>
      <color rgb="FFFFFFFF"/>
      <name val="Times New Roman"/>
      <family val="1"/>
    </font>
    <font>
      <b/>
      <sz val="7"/>
      <color rgb="FFFFFFFF"/>
      <name val="Times New Roman"/>
      <family val="1"/>
    </font>
    <font>
      <sz val="8"/>
      <color rgb="FF000000"/>
      <name val="Times New Roman"/>
      <family val="1"/>
    </font>
    <font>
      <vertAlign val="superscript"/>
      <sz val="10"/>
      <color theme="1"/>
      <name val="Times New Roman"/>
      <family val="1"/>
    </font>
    <font>
      <sz val="8"/>
      <color theme="1"/>
      <name val="Times New Roman"/>
      <family val="1"/>
    </font>
    <font>
      <vertAlign val="superscript"/>
      <sz val="10"/>
      <color rgb="FF000000"/>
      <name val="Times New Roman"/>
      <family val="1"/>
    </font>
    <font>
      <b/>
      <sz val="11"/>
      <color rgb="FF000000"/>
      <name val="Times New Roman"/>
      <family val="1"/>
    </font>
    <font>
      <sz val="9.5"/>
      <color theme="1"/>
      <name val="Times New Roman"/>
      <family val="1"/>
    </font>
    <font>
      <b/>
      <vertAlign val="superscript"/>
      <sz val="11"/>
      <color rgb="FF000000"/>
      <name val="Times New Roman"/>
      <family val="1"/>
    </font>
    <font>
      <sz val="11"/>
      <color rgb="FF000000"/>
      <name val="Times New Roman"/>
      <family val="1"/>
    </font>
    <font>
      <b/>
      <vertAlign val="superscript"/>
      <sz val="11"/>
      <color theme="1"/>
      <name val="Times New Roman"/>
      <family val="1"/>
    </font>
    <font>
      <sz val="7"/>
      <color theme="1"/>
      <name val="Times New Roman"/>
      <family val="1"/>
    </font>
    <font>
      <i/>
      <sz val="12"/>
      <color theme="1"/>
      <name val="Times New Roman"/>
      <family val="1"/>
    </font>
    <font>
      <i/>
      <sz val="12"/>
      <color rgb="FF000000"/>
      <name val="Times New Roman"/>
      <family val="1"/>
    </font>
    <font>
      <u/>
      <sz val="11"/>
      <color theme="10"/>
      <name val="Calibri"/>
      <family val="2"/>
      <scheme val="minor"/>
    </font>
    <font>
      <b/>
      <i/>
      <sz val="12"/>
      <color rgb="FF000000"/>
      <name val="Times New Roman"/>
      <family val="1"/>
    </font>
    <font>
      <sz val="10"/>
      <color theme="1"/>
      <name val="Symbol"/>
      <family val="1"/>
      <charset val="2"/>
    </font>
    <font>
      <sz val="12"/>
      <color rgb="FF0000FF"/>
      <name val="Times New Roman"/>
      <family val="1"/>
    </font>
    <font>
      <sz val="12"/>
      <name val="Times New Roman"/>
      <family val="1"/>
    </font>
    <font>
      <sz val="11"/>
      <color theme="1"/>
      <name val="Calibri"/>
      <family val="2"/>
      <scheme val="minor"/>
    </font>
    <font>
      <sz val="10"/>
      <color theme="1"/>
      <name val="Arial"/>
      <family val="2"/>
    </font>
    <font>
      <sz val="10"/>
      <name val="Arial"/>
      <family val="2"/>
    </font>
    <font>
      <sz val="10"/>
      <color indexed="8"/>
      <name val="Arial"/>
      <family val="2"/>
    </font>
    <font>
      <sz val="9"/>
      <color theme="1"/>
      <name val="Calibri"/>
      <family val="2"/>
      <scheme val="minor"/>
    </font>
    <font>
      <b/>
      <sz val="11"/>
      <name val="Calibri"/>
      <family val="2"/>
      <scheme val="minor"/>
    </font>
  </fonts>
  <fills count="9">
    <fill>
      <patternFill patternType="none"/>
    </fill>
    <fill>
      <patternFill patternType="gray125"/>
    </fill>
    <fill>
      <patternFill patternType="solid">
        <fgColor rgb="FFD9E1F3"/>
        <bgColor indexed="64"/>
      </patternFill>
    </fill>
    <fill>
      <patternFill patternType="solid">
        <fgColor rgb="FF4471C4"/>
        <bgColor indexed="64"/>
      </patternFill>
    </fill>
    <fill>
      <patternFill patternType="solid">
        <fgColor rgb="FFB4C5E7"/>
        <bgColor indexed="64"/>
      </patternFill>
    </fill>
    <fill>
      <patternFill patternType="solid">
        <fgColor rgb="FF9CC2E4"/>
        <bgColor indexed="64"/>
      </patternFill>
    </fill>
    <fill>
      <patternFill patternType="solid">
        <fgColor rgb="FFDEEAF6"/>
        <bgColor indexed="64"/>
      </patternFill>
    </fill>
    <fill>
      <patternFill patternType="solid">
        <fgColor rgb="FF92D050"/>
        <bgColor indexed="64"/>
      </patternFill>
    </fill>
    <fill>
      <patternFill patternType="solid">
        <fgColor rgb="FFFFFF00"/>
        <bgColor indexed="64"/>
      </patternFill>
    </fill>
  </fills>
  <borders count="72">
    <border>
      <left/>
      <right/>
      <top/>
      <bottom/>
      <diagonal/>
    </border>
    <border>
      <left style="medium">
        <color rgb="FF2D74B5"/>
      </left>
      <right style="medium">
        <color rgb="FF2D74B5"/>
      </right>
      <top/>
      <bottom style="medium">
        <color rgb="FF2D74B5"/>
      </bottom>
      <diagonal/>
    </border>
    <border>
      <left/>
      <right style="medium">
        <color rgb="FF2D74B5"/>
      </right>
      <top/>
      <bottom style="medium">
        <color rgb="FF2D74B5"/>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4471C4"/>
      </left>
      <right/>
      <top/>
      <bottom/>
      <diagonal/>
    </border>
    <border>
      <left/>
      <right style="medium">
        <color rgb="FF4471C4"/>
      </right>
      <top/>
      <bottom/>
      <diagonal/>
    </border>
    <border>
      <left style="medium">
        <color rgb="FF8EAADB"/>
      </left>
      <right style="medium">
        <color rgb="FF8EAADB"/>
      </right>
      <top/>
      <bottom style="medium">
        <color rgb="FF8EAADB"/>
      </bottom>
      <diagonal/>
    </border>
    <border>
      <left/>
      <right style="medium">
        <color rgb="FF8EAADB"/>
      </right>
      <top/>
      <bottom style="medium">
        <color rgb="FF8EAADB"/>
      </bottom>
      <diagonal/>
    </border>
    <border>
      <left style="medium">
        <color rgb="FF8EAADB"/>
      </left>
      <right/>
      <top/>
      <bottom style="medium">
        <color rgb="FF8EAADB"/>
      </bottom>
      <diagonal/>
    </border>
    <border>
      <left/>
      <right/>
      <top/>
      <bottom style="medium">
        <color rgb="FF8EAADB"/>
      </bottom>
      <diagonal/>
    </border>
    <border>
      <left style="medium">
        <color rgb="FF8EAADB"/>
      </left>
      <right style="medium">
        <color rgb="FF8EAADB"/>
      </right>
      <top/>
      <bottom/>
      <diagonal/>
    </border>
    <border>
      <left/>
      <right style="medium">
        <color rgb="FF8EAADB"/>
      </right>
      <top/>
      <bottom/>
      <diagonal/>
    </border>
    <border>
      <left style="medium">
        <color rgb="FF8EAADB"/>
      </left>
      <right/>
      <top style="medium">
        <color rgb="FF8EAADB"/>
      </top>
      <bottom style="medium">
        <color rgb="FF8EAADB"/>
      </bottom>
      <diagonal/>
    </border>
    <border>
      <left/>
      <right/>
      <top style="medium">
        <color rgb="FF8EAADB"/>
      </top>
      <bottom style="medium">
        <color rgb="FF8EAADB"/>
      </bottom>
      <diagonal/>
    </border>
    <border>
      <left/>
      <right style="medium">
        <color rgb="FF8EAADB"/>
      </right>
      <top style="medium">
        <color rgb="FF8EAADB"/>
      </top>
      <bottom style="medium">
        <color rgb="FF8EAADB"/>
      </bottom>
      <diagonal/>
    </border>
    <border>
      <left style="medium">
        <color rgb="FF8EAADB"/>
      </left>
      <right style="medium">
        <color rgb="FF8EAADB"/>
      </right>
      <top style="medium">
        <color rgb="FF8EAADB"/>
      </top>
      <bottom/>
      <diagonal/>
    </border>
    <border>
      <left/>
      <right/>
      <top/>
      <bottom style="medium">
        <color rgb="FFFFFFFF"/>
      </bottom>
      <diagonal/>
    </border>
    <border>
      <left/>
      <right style="medium">
        <color rgb="FFFFFFFF"/>
      </right>
      <top/>
      <bottom style="medium">
        <color rgb="FFFFFFFF"/>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right/>
      <top style="medium">
        <color rgb="FFFFFFFF"/>
      </top>
      <bottom/>
      <diagonal/>
    </border>
    <border>
      <left style="medium">
        <color rgb="FF2D74B5"/>
      </left>
      <right/>
      <top style="medium">
        <color rgb="FF2D74B5"/>
      </top>
      <bottom/>
      <diagonal/>
    </border>
    <border>
      <left/>
      <right/>
      <top style="medium">
        <color rgb="FF2D74B5"/>
      </top>
      <bottom/>
      <diagonal/>
    </border>
    <border>
      <left/>
      <right style="medium">
        <color rgb="FF2D74B5"/>
      </right>
      <top style="medium">
        <color rgb="FF2D74B5"/>
      </top>
      <bottom/>
      <diagonal/>
    </border>
    <border>
      <left style="medium">
        <color rgb="FF2D74B5"/>
      </left>
      <right/>
      <top/>
      <bottom style="medium">
        <color rgb="FF2D74B5"/>
      </bottom>
      <diagonal/>
    </border>
    <border>
      <left/>
      <right/>
      <top/>
      <bottom style="medium">
        <color rgb="FF2D74B5"/>
      </bottom>
      <diagonal/>
    </border>
    <border>
      <left style="medium">
        <color rgb="FF2D74B5"/>
      </left>
      <right/>
      <top/>
      <bottom/>
      <diagonal/>
    </border>
    <border>
      <left/>
      <right style="medium">
        <color rgb="FF2D74B5"/>
      </right>
      <top/>
      <bottom/>
      <diagonal/>
    </border>
    <border>
      <left style="medium">
        <color rgb="FF8EAADB"/>
      </left>
      <right/>
      <top style="medium">
        <color rgb="FF8EAADB"/>
      </top>
      <bottom/>
      <diagonal/>
    </border>
    <border>
      <left/>
      <right/>
      <top style="medium">
        <color rgb="FF8EAADB"/>
      </top>
      <bottom/>
      <diagonal/>
    </border>
    <border>
      <left/>
      <right style="medium">
        <color rgb="FF8EAADB"/>
      </right>
      <top style="medium">
        <color rgb="FF8EAADB"/>
      </top>
      <bottom/>
      <diagonal/>
    </border>
    <border>
      <left style="medium">
        <color rgb="FF8EAADB"/>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thin">
        <color indexed="64"/>
      </left>
      <right style="thin">
        <color indexed="64"/>
      </right>
      <top/>
      <bottom style="thin">
        <color indexed="64"/>
      </bottom>
      <diagonal/>
    </border>
    <border>
      <left style="medium">
        <color rgb="FF000000"/>
      </left>
      <right/>
      <top style="medium">
        <color rgb="FF000000"/>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22"/>
      </left>
      <right style="thin">
        <color indexed="22"/>
      </right>
      <top style="thin">
        <color indexed="22"/>
      </top>
      <bottom style="thin">
        <color indexed="22"/>
      </bottom>
      <diagonal/>
    </border>
    <border>
      <left/>
      <right/>
      <top/>
      <bottom style="dashed">
        <color theme="0" tint="-0.24994659260841701"/>
      </bottom>
      <diagonal/>
    </border>
    <border>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medium">
        <color indexed="64"/>
      </right>
      <top/>
      <bottom/>
      <diagonal/>
    </border>
  </borders>
  <cellStyleXfs count="7">
    <xf numFmtId="0" fontId="0" fillId="0" borderId="0"/>
    <xf numFmtId="0" fontId="38" fillId="0" borderId="0" applyNumberFormat="0" applyFill="0" applyBorder="0" applyAlignment="0" applyProtection="0"/>
    <xf numFmtId="9" fontId="43" fillId="0" borderId="0" applyFont="0" applyFill="0" applyBorder="0" applyAlignment="0" applyProtection="0"/>
    <xf numFmtId="0" fontId="45" fillId="0" borderId="0"/>
    <xf numFmtId="0" fontId="46" fillId="0" borderId="0"/>
    <xf numFmtId="0" fontId="46" fillId="0" borderId="0"/>
    <xf numFmtId="0" fontId="47" fillId="0" borderId="67" applyNumberFormat="0" applyFont="0" applyProtection="0">
      <alignment wrapText="1"/>
    </xf>
  </cellStyleXfs>
  <cellXfs count="319">
    <xf numFmtId="0" fontId="0" fillId="0" borderId="0" xfId="0"/>
    <xf numFmtId="6" fontId="0" fillId="0" borderId="0" xfId="0" applyNumberFormat="1"/>
    <xf numFmtId="0" fontId="8" fillId="0" borderId="3" xfId="0" applyFont="1" applyBorder="1" applyAlignment="1">
      <alignment horizontal="left" vertical="center"/>
    </xf>
    <xf numFmtId="0" fontId="8" fillId="0" borderId="3" xfId="0" applyFont="1" applyBorder="1" applyAlignment="1">
      <alignment horizontal="right" vertical="center"/>
    </xf>
    <xf numFmtId="0" fontId="0" fillId="0" borderId="3" xfId="0" applyBorder="1" applyAlignment="1">
      <alignment horizontal="left" vertical="center"/>
    </xf>
    <xf numFmtId="6" fontId="0" fillId="0" borderId="3" xfId="0" applyNumberFormat="1" applyBorder="1" applyAlignment="1">
      <alignment horizontal="right" vertical="center"/>
    </xf>
    <xf numFmtId="0" fontId="9" fillId="0" borderId="3" xfId="0" applyFont="1" applyBorder="1" applyAlignment="1">
      <alignment horizontal="left" vertical="center"/>
    </xf>
    <xf numFmtId="6" fontId="9" fillId="0" borderId="3" xfId="0" applyNumberFormat="1" applyFont="1" applyBorder="1" applyAlignment="1">
      <alignment horizontal="right" vertical="center"/>
    </xf>
    <xf numFmtId="0" fontId="1" fillId="0" borderId="3" xfId="0" applyFont="1" applyBorder="1" applyAlignment="1">
      <alignment horizontal="left" vertical="center"/>
    </xf>
    <xf numFmtId="6" fontId="1" fillId="0" borderId="3" xfId="0" applyNumberFormat="1" applyFont="1" applyBorder="1" applyAlignment="1">
      <alignment horizontal="right" vertical="center"/>
    </xf>
    <xf numFmtId="0" fontId="0" fillId="0" borderId="4" xfId="0" applyBorder="1"/>
    <xf numFmtId="6" fontId="0" fillId="0" borderId="5" xfId="0" applyNumberFormat="1" applyBorder="1"/>
    <xf numFmtId="0" fontId="0" fillId="0" borderId="5" xfId="0" applyBorder="1" applyAlignment="1">
      <alignment vertical="center"/>
    </xf>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6" fontId="0" fillId="0" borderId="10" xfId="0" applyNumberFormat="1" applyBorder="1"/>
    <xf numFmtId="0" fontId="0" fillId="0" borderId="10" xfId="0" applyBorder="1"/>
    <xf numFmtId="0" fontId="0" fillId="0" borderId="11" xfId="0" applyBorder="1"/>
    <xf numFmtId="0" fontId="0" fillId="0" borderId="12" xfId="0" applyBorder="1"/>
    <xf numFmtId="6" fontId="0" fillId="0" borderId="13" xfId="0" applyNumberFormat="1" applyBorder="1"/>
    <xf numFmtId="0" fontId="0" fillId="0" borderId="13" xfId="0" applyBorder="1"/>
    <xf numFmtId="0" fontId="0" fillId="0" borderId="14" xfId="0" applyBorder="1"/>
    <xf numFmtId="0" fontId="0" fillId="0" borderId="4" xfId="0" applyBorder="1" applyAlignment="1">
      <alignment horizontal="left" vertical="center"/>
    </xf>
    <xf numFmtId="0" fontId="9" fillId="0" borderId="4" xfId="0" applyFont="1" applyBorder="1" applyAlignment="1">
      <alignment horizontal="left" vertical="center"/>
    </xf>
    <xf numFmtId="0" fontId="2" fillId="2" borderId="17" xfId="0" applyFont="1" applyFill="1" applyBorder="1" applyAlignment="1">
      <alignment horizontal="left" vertical="center" wrapText="1"/>
    </xf>
    <xf numFmtId="8" fontId="0" fillId="0" borderId="0" xfId="0" applyNumberFormat="1"/>
    <xf numFmtId="8" fontId="16" fillId="2" borderId="22" xfId="0" applyNumberFormat="1" applyFont="1" applyFill="1" applyBorder="1" applyAlignment="1">
      <alignment horizontal="left" vertical="center" wrapText="1" indent="3"/>
    </xf>
    <xf numFmtId="8" fontId="16" fillId="2" borderId="22" xfId="0" applyNumberFormat="1" applyFont="1" applyFill="1" applyBorder="1" applyAlignment="1">
      <alignment horizontal="left" vertical="center" wrapText="1" indent="4"/>
    </xf>
    <xf numFmtId="0" fontId="15" fillId="2" borderId="17" xfId="0" applyFont="1" applyFill="1" applyBorder="1" applyAlignment="1">
      <alignment horizontal="right" vertical="center" wrapText="1"/>
    </xf>
    <xf numFmtId="10" fontId="16" fillId="2" borderId="18" xfId="0" applyNumberFormat="1" applyFont="1" applyFill="1" applyBorder="1" applyAlignment="1">
      <alignment horizontal="right" vertical="center" wrapText="1"/>
    </xf>
    <xf numFmtId="0" fontId="16" fillId="2" borderId="18" xfId="0" applyFont="1" applyFill="1" applyBorder="1" applyAlignment="1">
      <alignment horizontal="right" vertical="center" wrapText="1"/>
    </xf>
    <xf numFmtId="0" fontId="15" fillId="2" borderId="21" xfId="0" applyFont="1" applyFill="1" applyBorder="1" applyAlignment="1">
      <alignment horizontal="right" vertical="center" wrapText="1"/>
    </xf>
    <xf numFmtId="8" fontId="16" fillId="2" borderId="22" xfId="0" applyNumberFormat="1" applyFont="1" applyFill="1" applyBorder="1" applyAlignment="1">
      <alignment horizontal="right" vertical="center" wrapText="1"/>
    </xf>
    <xf numFmtId="0" fontId="16" fillId="2" borderId="22" xfId="0" applyFont="1" applyFill="1" applyBorder="1" applyAlignment="1">
      <alignment horizontal="right" vertical="center" wrapText="1"/>
    </xf>
    <xf numFmtId="0" fontId="15" fillId="2" borderId="26" xfId="0" applyFont="1" applyFill="1" applyBorder="1" applyAlignment="1">
      <alignment horizontal="right" vertical="center"/>
    </xf>
    <xf numFmtId="0" fontId="17" fillId="2" borderId="18" xfId="0" applyFont="1" applyFill="1" applyBorder="1" applyAlignment="1">
      <alignment horizontal="center" vertical="center"/>
    </xf>
    <xf numFmtId="0" fontId="0" fillId="0" borderId="0" xfId="0" applyAlignment="1">
      <alignment vertical="center" wrapText="1"/>
    </xf>
    <xf numFmtId="0" fontId="18" fillId="2" borderId="17" xfId="0" applyFont="1" applyFill="1" applyBorder="1" applyAlignment="1">
      <alignment horizontal="left" vertical="center" wrapText="1"/>
    </xf>
    <xf numFmtId="0" fontId="19" fillId="2" borderId="18" xfId="0" applyFont="1" applyFill="1" applyBorder="1" applyAlignment="1">
      <alignment horizontal="left" vertical="center" wrapText="1" indent="1"/>
    </xf>
    <xf numFmtId="0" fontId="19" fillId="2" borderId="18" xfId="0" applyFont="1" applyFill="1" applyBorder="1" applyAlignment="1">
      <alignment horizontal="right" vertical="center" wrapText="1"/>
    </xf>
    <xf numFmtId="0" fontId="21" fillId="2" borderId="21" xfId="0" applyFont="1" applyFill="1" applyBorder="1" applyAlignment="1">
      <alignment horizontal="right" vertical="center" wrapText="1"/>
    </xf>
    <xf numFmtId="8" fontId="22" fillId="2" borderId="22" xfId="0" applyNumberFormat="1" applyFont="1" applyFill="1" applyBorder="1" applyAlignment="1">
      <alignment horizontal="right" vertical="center" wrapText="1"/>
    </xf>
    <xf numFmtId="0" fontId="22" fillId="2" borderId="22" xfId="0" applyFont="1" applyFill="1" applyBorder="1" applyAlignment="1">
      <alignment horizontal="right" vertical="center" wrapText="1"/>
    </xf>
    <xf numFmtId="0" fontId="21" fillId="2" borderId="17" xfId="0" applyFont="1" applyFill="1" applyBorder="1" applyAlignment="1">
      <alignment horizontal="right" vertical="center" wrapText="1"/>
    </xf>
    <xf numFmtId="10" fontId="22" fillId="2" borderId="18" xfId="0" applyNumberFormat="1" applyFont="1" applyFill="1" applyBorder="1" applyAlignment="1">
      <alignment horizontal="right" vertical="center" wrapText="1"/>
    </xf>
    <xf numFmtId="8" fontId="23" fillId="2" borderId="22" xfId="0" applyNumberFormat="1" applyFont="1" applyFill="1" applyBorder="1" applyAlignment="1">
      <alignment horizontal="right" vertical="center" wrapText="1"/>
    </xf>
    <xf numFmtId="10" fontId="23" fillId="2" borderId="18" xfId="0" applyNumberFormat="1" applyFont="1" applyFill="1" applyBorder="1" applyAlignment="1">
      <alignment horizontal="right" vertical="center" wrapText="1"/>
    </xf>
    <xf numFmtId="0" fontId="4" fillId="4" borderId="28" xfId="0" applyFont="1" applyFill="1" applyBorder="1" applyAlignment="1">
      <alignment horizontal="left" vertical="center"/>
    </xf>
    <xf numFmtId="0" fontId="4" fillId="4" borderId="28" xfId="0" applyFont="1" applyFill="1" applyBorder="1" applyAlignment="1">
      <alignment horizontal="right" vertical="center"/>
    </xf>
    <xf numFmtId="0" fontId="4" fillId="2" borderId="28" xfId="0" applyFont="1" applyFill="1" applyBorder="1" applyAlignment="1">
      <alignment horizontal="left" vertical="center"/>
    </xf>
    <xf numFmtId="6" fontId="7" fillId="2" borderId="28" xfId="0" applyNumberFormat="1" applyFont="1" applyFill="1" applyBorder="1" applyAlignment="1">
      <alignment horizontal="right" vertical="center"/>
    </xf>
    <xf numFmtId="6" fontId="7" fillId="4" borderId="28" xfId="0" applyNumberFormat="1" applyFont="1" applyFill="1" applyBorder="1" applyAlignment="1">
      <alignment horizontal="right" vertical="center"/>
    </xf>
    <xf numFmtId="6" fontId="4" fillId="4" borderId="28" xfId="0" applyNumberFormat="1" applyFont="1" applyFill="1" applyBorder="1" applyAlignment="1">
      <alignment horizontal="right" vertical="center"/>
    </xf>
    <xf numFmtId="6" fontId="7" fillId="4" borderId="29" xfId="0" applyNumberFormat="1" applyFont="1" applyFill="1" applyBorder="1" applyAlignment="1">
      <alignment vertical="center"/>
    </xf>
    <xf numFmtId="6" fontId="7" fillId="4" borderId="30" xfId="0" applyNumberFormat="1" applyFont="1" applyFill="1" applyBorder="1" applyAlignment="1">
      <alignment vertical="center"/>
    </xf>
    <xf numFmtId="6" fontId="7" fillId="2" borderId="29" xfId="0" applyNumberFormat="1" applyFont="1" applyFill="1" applyBorder="1" applyAlignment="1">
      <alignment vertical="center"/>
    </xf>
    <xf numFmtId="6" fontId="7" fillId="2" borderId="30" xfId="0" applyNumberFormat="1" applyFont="1" applyFill="1" applyBorder="1" applyAlignment="1">
      <alignment vertical="center"/>
    </xf>
    <xf numFmtId="6" fontId="4" fillId="4" borderId="29" xfId="0" applyNumberFormat="1" applyFont="1" applyFill="1" applyBorder="1" applyAlignment="1">
      <alignment vertical="center"/>
    </xf>
    <xf numFmtId="6" fontId="4" fillId="4" borderId="30" xfId="0" applyNumberFormat="1" applyFont="1" applyFill="1" applyBorder="1" applyAlignment="1">
      <alignment vertical="center"/>
    </xf>
    <xf numFmtId="0" fontId="26" fillId="4" borderId="31" xfId="0" applyFont="1" applyFill="1" applyBorder="1" applyAlignment="1">
      <alignment vertical="center"/>
    </xf>
    <xf numFmtId="0" fontId="13" fillId="4" borderId="0" xfId="0" applyFont="1" applyFill="1" applyAlignment="1">
      <alignment vertical="center"/>
    </xf>
    <xf numFmtId="0" fontId="2" fillId="0" borderId="31" xfId="0" applyFont="1" applyBorder="1" applyAlignment="1">
      <alignment vertical="center"/>
    </xf>
    <xf numFmtId="0" fontId="2" fillId="0" borderId="0" xfId="0" applyFont="1" applyAlignment="1">
      <alignment vertical="center"/>
    </xf>
    <xf numFmtId="0" fontId="24" fillId="3" borderId="0" xfId="0" applyFont="1" applyFill="1" applyAlignment="1">
      <alignment vertical="center"/>
    </xf>
    <xf numFmtId="0" fontId="24" fillId="3" borderId="27" xfId="0" applyFont="1" applyFill="1" applyBorder="1" applyAlignment="1">
      <alignment vertical="center"/>
    </xf>
    <xf numFmtId="0" fontId="4" fillId="4" borderId="29" xfId="0" applyFont="1" applyFill="1" applyBorder="1" applyAlignment="1">
      <alignment vertical="center"/>
    </xf>
    <xf numFmtId="0" fontId="4" fillId="4" borderId="30" xfId="0" applyFont="1" applyFill="1" applyBorder="1" applyAlignment="1">
      <alignment vertical="center"/>
    </xf>
    <xf numFmtId="3" fontId="0" fillId="0" borderId="0" xfId="0" applyNumberFormat="1"/>
    <xf numFmtId="0" fontId="17" fillId="2" borderId="1" xfId="0" applyFont="1" applyFill="1" applyBorder="1" applyAlignment="1">
      <alignment horizontal="left" vertical="center"/>
    </xf>
    <xf numFmtId="0" fontId="17" fillId="2" borderId="2" xfId="0" applyFont="1" applyFill="1" applyBorder="1" applyAlignment="1">
      <alignment horizontal="left" vertical="center"/>
    </xf>
    <xf numFmtId="0" fontId="17" fillId="2" borderId="2" xfId="0" applyFont="1" applyFill="1" applyBorder="1" applyAlignment="1">
      <alignment horizontal="right" vertical="center"/>
    </xf>
    <xf numFmtId="0" fontId="10" fillId="0" borderId="1" xfId="0" applyFont="1" applyBorder="1" applyAlignment="1">
      <alignment horizontal="left" vertical="center"/>
    </xf>
    <xf numFmtId="6" fontId="10" fillId="0" borderId="2" xfId="0" applyNumberFormat="1" applyFont="1" applyBorder="1" applyAlignment="1">
      <alignment horizontal="right" vertical="center"/>
    </xf>
    <xf numFmtId="0" fontId="13" fillId="2" borderId="1" xfId="0" applyFont="1" applyFill="1" applyBorder="1" applyAlignment="1">
      <alignment horizontal="left" vertical="center"/>
    </xf>
    <xf numFmtId="6" fontId="13" fillId="2" borderId="2" xfId="0" applyNumberFormat="1" applyFont="1" applyFill="1" applyBorder="1" applyAlignment="1">
      <alignment horizontal="right" vertical="center"/>
    </xf>
    <xf numFmtId="0" fontId="18" fillId="2" borderId="2" xfId="0" applyFont="1" applyFill="1" applyBorder="1" applyAlignment="1">
      <alignment horizontal="left" vertical="center"/>
    </xf>
    <xf numFmtId="0" fontId="10" fillId="0" borderId="2" xfId="0" applyFont="1" applyBorder="1" applyAlignment="1">
      <alignment horizontal="left" vertical="center"/>
    </xf>
    <xf numFmtId="0" fontId="28" fillId="2" borderId="2" xfId="0" applyFont="1" applyFill="1" applyBorder="1" applyAlignment="1">
      <alignment horizontal="left" vertical="center"/>
    </xf>
    <xf numFmtId="3" fontId="10" fillId="0" borderId="2" xfId="0" applyNumberFormat="1" applyFont="1" applyBorder="1" applyAlignment="1">
      <alignment horizontal="right" vertical="center"/>
    </xf>
    <xf numFmtId="0" fontId="10" fillId="2" borderId="2" xfId="0" applyFont="1" applyFill="1" applyBorder="1" applyAlignment="1">
      <alignment horizontal="left" vertical="center"/>
    </xf>
    <xf numFmtId="0" fontId="28" fillId="0" borderId="0" xfId="0" applyFont="1" applyAlignment="1">
      <alignment vertical="center"/>
    </xf>
    <xf numFmtId="0" fontId="12" fillId="3" borderId="32" xfId="0" applyFont="1" applyFill="1" applyBorder="1" applyAlignment="1">
      <alignment vertical="center"/>
    </xf>
    <xf numFmtId="0" fontId="12" fillId="3" borderId="33" xfId="0" applyFont="1" applyFill="1" applyBorder="1" applyAlignment="1">
      <alignment vertical="center"/>
    </xf>
    <xf numFmtId="0" fontId="12" fillId="3" borderId="34" xfId="0" applyFont="1" applyFill="1" applyBorder="1" applyAlignment="1">
      <alignment vertical="center"/>
    </xf>
    <xf numFmtId="0" fontId="12" fillId="3" borderId="35" xfId="0" applyFont="1" applyFill="1" applyBorder="1" applyAlignment="1">
      <alignment vertical="center"/>
    </xf>
    <xf numFmtId="0" fontId="12" fillId="3" borderId="36" xfId="0" applyFont="1" applyFill="1" applyBorder="1" applyAlignment="1">
      <alignment vertical="center"/>
    </xf>
    <xf numFmtId="0" fontId="12" fillId="3" borderId="2" xfId="0" applyFont="1" applyFill="1" applyBorder="1" applyAlignment="1">
      <alignment vertical="center"/>
    </xf>
    <xf numFmtId="0" fontId="24" fillId="3" borderId="15" xfId="0" applyFont="1" applyFill="1" applyBorder="1" applyAlignment="1">
      <alignment vertical="center"/>
    </xf>
    <xf numFmtId="0" fontId="24" fillId="3" borderId="16" xfId="0" applyFont="1" applyFill="1" applyBorder="1" applyAlignment="1">
      <alignment vertical="center"/>
    </xf>
    <xf numFmtId="0" fontId="4" fillId="2" borderId="17" xfId="0" applyFont="1" applyFill="1" applyBorder="1" applyAlignment="1">
      <alignment horizontal="left" vertical="center"/>
    </xf>
    <xf numFmtId="0" fontId="4" fillId="2" borderId="18" xfId="0" applyFont="1" applyFill="1" applyBorder="1" applyAlignment="1">
      <alignment horizontal="right" vertical="center"/>
    </xf>
    <xf numFmtId="0" fontId="5" fillId="0" borderId="17" xfId="0" applyFont="1" applyBorder="1" applyAlignment="1">
      <alignment horizontal="left" vertical="center"/>
    </xf>
    <xf numFmtId="6" fontId="6" fillId="0" borderId="18" xfId="0" applyNumberFormat="1" applyFont="1" applyBorder="1" applyAlignment="1">
      <alignment horizontal="right" vertical="center"/>
    </xf>
    <xf numFmtId="6" fontId="7" fillId="2" borderId="18" xfId="0" applyNumberFormat="1" applyFont="1" applyFill="1" applyBorder="1" applyAlignment="1">
      <alignment horizontal="right" vertical="center"/>
    </xf>
    <xf numFmtId="0" fontId="10" fillId="2" borderId="17" xfId="0" applyFont="1" applyFill="1" applyBorder="1" applyAlignment="1">
      <alignment horizontal="left" vertical="center"/>
    </xf>
    <xf numFmtId="0" fontId="30" fillId="2" borderId="18" xfId="0" applyFont="1" applyFill="1" applyBorder="1" applyAlignment="1">
      <alignment horizontal="center" vertical="center"/>
    </xf>
    <xf numFmtId="0" fontId="30" fillId="2" borderId="17" xfId="0" applyFont="1" applyFill="1" applyBorder="1" applyAlignment="1">
      <alignment horizontal="left" vertical="center"/>
    </xf>
    <xf numFmtId="0" fontId="30" fillId="2" borderId="18" xfId="0" applyFont="1" applyFill="1" applyBorder="1" applyAlignment="1">
      <alignment horizontal="left" vertical="center"/>
    </xf>
    <xf numFmtId="0" fontId="3" fillId="0" borderId="21" xfId="0" applyFont="1" applyBorder="1" applyAlignment="1">
      <alignment horizontal="left" vertical="center"/>
    </xf>
    <xf numFmtId="0" fontId="6" fillId="0" borderId="22" xfId="0" applyFont="1" applyBorder="1" applyAlignment="1">
      <alignment horizontal="left" vertical="center"/>
    </xf>
    <xf numFmtId="0" fontId="10" fillId="0" borderId="21" xfId="0" applyFont="1" applyBorder="1" applyAlignment="1">
      <alignment horizontal="left" vertical="center"/>
    </xf>
    <xf numFmtId="0" fontId="31" fillId="0" borderId="22" xfId="0" applyFont="1" applyBorder="1" applyAlignment="1">
      <alignment horizontal="left" vertical="center"/>
    </xf>
    <xf numFmtId="3" fontId="3" fillId="0" borderId="22" xfId="0" applyNumberFormat="1" applyFont="1" applyBorder="1" applyAlignment="1">
      <alignment horizontal="right" vertical="center"/>
    </xf>
    <xf numFmtId="0" fontId="0" fillId="0" borderId="17" xfId="0" applyBorder="1" applyAlignment="1">
      <alignment vertical="top"/>
    </xf>
    <xf numFmtId="3" fontId="3" fillId="0" borderId="18" xfId="0" applyNumberFormat="1" applyFont="1" applyBorder="1" applyAlignment="1">
      <alignment horizontal="right" vertical="center"/>
    </xf>
    <xf numFmtId="3" fontId="30" fillId="2" borderId="18" xfId="0" applyNumberFormat="1" applyFont="1" applyFill="1" applyBorder="1" applyAlignment="1">
      <alignment horizontal="right" vertical="center"/>
    </xf>
    <xf numFmtId="0" fontId="3" fillId="0" borderId="17" xfId="0" applyFont="1" applyBorder="1" applyAlignment="1">
      <alignment horizontal="left" vertical="center"/>
    </xf>
    <xf numFmtId="0" fontId="24" fillId="3" borderId="39" xfId="0" applyFont="1" applyFill="1" applyBorder="1" applyAlignment="1">
      <alignment vertical="center"/>
    </xf>
    <xf numFmtId="0" fontId="24" fillId="3" borderId="40" xfId="0" applyFont="1" applyFill="1" applyBorder="1" applyAlignment="1">
      <alignment vertical="center"/>
    </xf>
    <xf numFmtId="0" fontId="24" fillId="3" borderId="41" xfId="0" applyFont="1" applyFill="1" applyBorder="1" applyAlignment="1">
      <alignment vertical="center"/>
    </xf>
    <xf numFmtId="0" fontId="24" fillId="3" borderId="19" xfId="0" applyFont="1" applyFill="1" applyBorder="1" applyAlignment="1">
      <alignment vertical="center"/>
    </xf>
    <xf numFmtId="0" fontId="24" fillId="3" borderId="20" xfId="0" applyFont="1" applyFill="1" applyBorder="1" applyAlignment="1">
      <alignment vertical="center"/>
    </xf>
    <xf numFmtId="0" fontId="24" fillId="3" borderId="18" xfId="0" applyFont="1" applyFill="1" applyBorder="1" applyAlignment="1">
      <alignment vertical="center"/>
    </xf>
    <xf numFmtId="0" fontId="28" fillId="0" borderId="39" xfId="0" applyFont="1" applyBorder="1" applyAlignment="1">
      <alignment vertical="center"/>
    </xf>
    <xf numFmtId="0" fontId="28" fillId="0" borderId="40" xfId="0" applyFont="1" applyBorder="1" applyAlignment="1">
      <alignment vertical="center"/>
    </xf>
    <xf numFmtId="0" fontId="28" fillId="0" borderId="41" xfId="0" applyFont="1" applyBorder="1" applyAlignment="1">
      <alignment vertical="center"/>
    </xf>
    <xf numFmtId="0" fontId="28" fillId="0" borderId="19" xfId="0" applyFont="1" applyBorder="1" applyAlignment="1">
      <alignment vertical="center"/>
    </xf>
    <xf numFmtId="0" fontId="28" fillId="0" borderId="20" xfId="0" applyFont="1" applyBorder="1" applyAlignment="1">
      <alignment vertical="center"/>
    </xf>
    <xf numFmtId="0" fontId="28" fillId="0" borderId="18" xfId="0" applyFont="1" applyBorder="1" applyAlignment="1">
      <alignment vertical="center"/>
    </xf>
    <xf numFmtId="3" fontId="2" fillId="0" borderId="18" xfId="0" applyNumberFormat="1" applyFont="1" applyBorder="1" applyAlignment="1">
      <alignment horizontal="right" vertical="center"/>
    </xf>
    <xf numFmtId="0" fontId="2" fillId="0" borderId="18" xfId="0" applyFont="1" applyBorder="1" applyAlignment="1">
      <alignment horizontal="right" vertical="center"/>
    </xf>
    <xf numFmtId="3" fontId="33" fillId="2" borderId="18" xfId="0" applyNumberFormat="1" applyFont="1" applyFill="1" applyBorder="1" applyAlignment="1">
      <alignment horizontal="right" vertical="center"/>
    </xf>
    <xf numFmtId="0" fontId="33" fillId="2" borderId="18" xfId="0" applyFont="1" applyFill="1" applyBorder="1" applyAlignment="1">
      <alignment horizontal="right" vertical="center"/>
    </xf>
    <xf numFmtId="0" fontId="30" fillId="2" borderId="23" xfId="0" applyFont="1" applyFill="1" applyBorder="1" applyAlignment="1">
      <alignment vertical="center"/>
    </xf>
    <xf numFmtId="0" fontId="30" fillId="2" borderId="25" xfId="0" applyFont="1" applyFill="1" applyBorder="1" applyAlignment="1">
      <alignment vertical="center"/>
    </xf>
    <xf numFmtId="0" fontId="28" fillId="0" borderId="42" xfId="0" applyFont="1" applyBorder="1" applyAlignment="1">
      <alignment vertical="center"/>
    </xf>
    <xf numFmtId="0" fontId="28" fillId="0" borderId="22" xfId="0" applyFont="1" applyBorder="1" applyAlignment="1">
      <alignment vertical="center"/>
    </xf>
    <xf numFmtId="0" fontId="7" fillId="2" borderId="22" xfId="0" applyFont="1" applyFill="1" applyBorder="1" applyAlignment="1">
      <alignment horizontal="left" vertical="center"/>
    </xf>
    <xf numFmtId="0" fontId="7" fillId="2" borderId="18" xfId="0" applyFont="1" applyFill="1" applyBorder="1" applyAlignment="1">
      <alignment horizontal="left" vertical="center"/>
    </xf>
    <xf numFmtId="0" fontId="36" fillId="0" borderId="17" xfId="0" applyFont="1" applyBorder="1" applyAlignment="1">
      <alignment horizontal="left" vertical="center"/>
    </xf>
    <xf numFmtId="3" fontId="6" fillId="0" borderId="18" xfId="0" applyNumberFormat="1" applyFont="1" applyBorder="1" applyAlignment="1">
      <alignment horizontal="left" vertical="center"/>
    </xf>
    <xf numFmtId="0" fontId="6" fillId="0" borderId="18" xfId="0" applyFont="1" applyBorder="1" applyAlignment="1">
      <alignment horizontal="left" vertical="center"/>
    </xf>
    <xf numFmtId="4" fontId="6" fillId="0" borderId="18" xfId="0" applyNumberFormat="1" applyFont="1" applyBorder="1" applyAlignment="1">
      <alignment horizontal="left" vertical="center"/>
    </xf>
    <xf numFmtId="0" fontId="2" fillId="0" borderId="18" xfId="0" applyFont="1" applyBorder="1" applyAlignment="1">
      <alignment horizontal="left" vertical="center"/>
    </xf>
    <xf numFmtId="0" fontId="37" fillId="2" borderId="17" xfId="0" applyFont="1" applyFill="1" applyBorder="1" applyAlignment="1">
      <alignment horizontal="left" vertical="center"/>
    </xf>
    <xf numFmtId="0" fontId="2" fillId="2" borderId="18" xfId="0" applyFont="1" applyFill="1" applyBorder="1" applyAlignment="1">
      <alignment horizontal="left" vertical="center"/>
    </xf>
    <xf numFmtId="0" fontId="6" fillId="0" borderId="17" xfId="0" applyFont="1" applyBorder="1" applyAlignment="1">
      <alignment horizontal="left" vertical="center"/>
    </xf>
    <xf numFmtId="0" fontId="7" fillId="2" borderId="26" xfId="0" applyFont="1" applyFill="1" applyBorder="1" applyAlignment="1">
      <alignment vertical="center"/>
    </xf>
    <xf numFmtId="0" fontId="7" fillId="2" borderId="17" xfId="0" applyFont="1" applyFill="1" applyBorder="1" applyAlignment="1">
      <alignment vertical="center"/>
    </xf>
    <xf numFmtId="0" fontId="6" fillId="0" borderId="45" xfId="0" applyFont="1" applyBorder="1" applyAlignment="1">
      <alignment horizontal="left" vertical="center" wrapText="1"/>
    </xf>
    <xf numFmtId="0" fontId="5" fillId="0" borderId="46" xfId="0" applyFont="1" applyBorder="1" applyAlignment="1">
      <alignment horizontal="left" vertical="center" wrapText="1"/>
    </xf>
    <xf numFmtId="0" fontId="5" fillId="0" borderId="48" xfId="0" applyFont="1" applyBorder="1" applyAlignment="1">
      <alignment horizontal="left" vertical="center" wrapText="1"/>
    </xf>
    <xf numFmtId="0" fontId="40" fillId="0" borderId="48" xfId="0" applyFont="1" applyBorder="1" applyAlignment="1">
      <alignment horizontal="left" vertical="center" wrapText="1" indent="5"/>
    </xf>
    <xf numFmtId="0" fontId="40" fillId="0" borderId="46" xfId="0" applyFont="1" applyBorder="1" applyAlignment="1">
      <alignment horizontal="left" vertical="center" wrapText="1" indent="5"/>
    </xf>
    <xf numFmtId="0" fontId="4" fillId="5" borderId="43" xfId="0" applyFont="1" applyFill="1" applyBorder="1" applyAlignment="1">
      <alignment horizontal="left" vertical="center"/>
    </xf>
    <xf numFmtId="0" fontId="4" fillId="5" borderId="44" xfId="0" applyFont="1" applyFill="1" applyBorder="1" applyAlignment="1">
      <alignment horizontal="left" vertical="center"/>
    </xf>
    <xf numFmtId="0" fontId="6" fillId="0" borderId="45" xfId="0" applyFont="1" applyBorder="1" applyAlignment="1">
      <alignment horizontal="left" vertical="center"/>
    </xf>
    <xf numFmtId="0" fontId="0" fillId="0" borderId="0" xfId="0" applyAlignment="1">
      <alignment wrapText="1"/>
    </xf>
    <xf numFmtId="0" fontId="38" fillId="0" borderId="51" xfId="1" applyBorder="1" applyAlignment="1">
      <alignment horizontal="left" vertical="center" wrapText="1" indent="5"/>
    </xf>
    <xf numFmtId="0" fontId="6" fillId="0" borderId="46" xfId="0" applyFont="1" applyBorder="1" applyAlignment="1">
      <alignment horizontal="left" vertical="center" wrapText="1"/>
    </xf>
    <xf numFmtId="0" fontId="6" fillId="0" borderId="43" xfId="0" applyFont="1" applyBorder="1" applyAlignment="1">
      <alignment horizontal="left" vertical="center" wrapText="1"/>
    </xf>
    <xf numFmtId="0" fontId="6" fillId="0" borderId="44" xfId="0" applyFont="1" applyBorder="1" applyAlignment="1">
      <alignment horizontal="left" vertical="center" wrapText="1"/>
    </xf>
    <xf numFmtId="0" fontId="8" fillId="5" borderId="43" xfId="0" applyFont="1" applyFill="1" applyBorder="1" applyAlignment="1">
      <alignment horizontal="center" vertical="center"/>
    </xf>
    <xf numFmtId="0" fontId="0" fillId="0" borderId="3" xfId="0" applyBorder="1" applyAlignment="1">
      <alignment vertical="center"/>
    </xf>
    <xf numFmtId="0" fontId="1" fillId="0" borderId="0" xfId="0" applyFont="1"/>
    <xf numFmtId="0" fontId="8" fillId="5" borderId="47" xfId="0" applyFont="1" applyFill="1" applyBorder="1" applyAlignment="1">
      <alignment horizontal="center" vertical="center"/>
    </xf>
    <xf numFmtId="0" fontId="8" fillId="5" borderId="50" xfId="0" applyFont="1" applyFill="1" applyBorder="1" applyAlignment="1">
      <alignment horizontal="center" vertical="center"/>
    </xf>
    <xf numFmtId="14" fontId="0" fillId="0" borderId="0" xfId="0" applyNumberFormat="1"/>
    <xf numFmtId="3" fontId="0" fillId="0" borderId="3" xfId="0" applyNumberFormat="1" applyBorder="1"/>
    <xf numFmtId="3" fontId="0" fillId="0" borderId="14" xfId="0" applyNumberFormat="1" applyBorder="1"/>
    <xf numFmtId="0" fontId="38" fillId="0" borderId="3" xfId="1" applyBorder="1" applyAlignment="1">
      <alignment vertical="center"/>
    </xf>
    <xf numFmtId="0" fontId="38" fillId="0" borderId="3" xfId="1" applyBorder="1" applyAlignment="1">
      <alignment vertical="center" wrapText="1"/>
    </xf>
    <xf numFmtId="0" fontId="0" fillId="0" borderId="3" xfId="0" applyBorder="1"/>
    <xf numFmtId="0" fontId="38" fillId="0" borderId="0" xfId="1"/>
    <xf numFmtId="0" fontId="38" fillId="0" borderId="3" xfId="1" applyBorder="1"/>
    <xf numFmtId="0" fontId="13" fillId="7" borderId="1" xfId="0" applyFont="1" applyFill="1" applyBorder="1" applyAlignment="1">
      <alignment horizontal="left" vertical="center"/>
    </xf>
    <xf numFmtId="6" fontId="13" fillId="7" borderId="2" xfId="0" applyNumberFormat="1" applyFont="1" applyFill="1" applyBorder="1" applyAlignment="1">
      <alignment horizontal="right" vertical="center"/>
    </xf>
    <xf numFmtId="0" fontId="1" fillId="0" borderId="0" xfId="0" applyFont="1" applyAlignment="1">
      <alignment horizontal="left" vertical="center"/>
    </xf>
    <xf numFmtId="6" fontId="1" fillId="0" borderId="0" xfId="0" applyNumberFormat="1" applyFont="1" applyAlignment="1">
      <alignment horizontal="right" vertical="center"/>
    </xf>
    <xf numFmtId="0" fontId="8" fillId="0" borderId="0" xfId="0" applyFont="1" applyAlignment="1">
      <alignment horizontal="center" vertical="center"/>
    </xf>
    <xf numFmtId="0" fontId="10" fillId="7" borderId="1" xfId="0" applyFont="1" applyFill="1" applyBorder="1" applyAlignment="1">
      <alignment horizontal="left" vertical="center"/>
    </xf>
    <xf numFmtId="6" fontId="10" fillId="7" borderId="2" xfId="0" applyNumberFormat="1" applyFont="1" applyFill="1" applyBorder="1" applyAlignment="1">
      <alignment horizontal="right" vertical="center"/>
    </xf>
    <xf numFmtId="0" fontId="9" fillId="0" borderId="3" xfId="0" applyFont="1" applyBorder="1" applyAlignment="1">
      <alignment horizontal="center" vertical="center"/>
    </xf>
    <xf numFmtId="0" fontId="10" fillId="7" borderId="2" xfId="0" applyFont="1" applyFill="1" applyBorder="1" applyAlignment="1">
      <alignment horizontal="left" vertical="center"/>
    </xf>
    <xf numFmtId="0" fontId="9" fillId="0" borderId="12" xfId="0" applyFont="1" applyBorder="1" applyAlignment="1">
      <alignment horizontal="left" vertical="center"/>
    </xf>
    <xf numFmtId="0" fontId="8" fillId="0" borderId="50" xfId="0" applyFont="1" applyBorder="1" applyAlignment="1">
      <alignment horizontal="center" vertical="center"/>
    </xf>
    <xf numFmtId="0" fontId="8" fillId="0" borderId="47" xfId="0" applyFont="1" applyBorder="1" applyAlignment="1">
      <alignment horizontal="center" vertical="center"/>
    </xf>
    <xf numFmtId="0" fontId="0" fillId="0" borderId="12" xfId="0" applyBorder="1" applyAlignment="1">
      <alignment horizontal="left" vertical="center"/>
    </xf>
    <xf numFmtId="0" fontId="0" fillId="0" borderId="12" xfId="0" applyBorder="1" applyAlignment="1">
      <alignment vertical="center"/>
    </xf>
    <xf numFmtId="0" fontId="0" fillId="0" borderId="9" xfId="0" applyBorder="1" applyAlignment="1">
      <alignment horizontal="left" vertical="center"/>
    </xf>
    <xf numFmtId="3" fontId="0" fillId="0" borderId="11" xfId="0" applyNumberFormat="1" applyBorder="1"/>
    <xf numFmtId="3" fontId="0" fillId="0" borderId="52" xfId="0" applyNumberFormat="1" applyBorder="1"/>
    <xf numFmtId="0" fontId="8" fillId="0" borderId="53" xfId="0" applyFont="1" applyBorder="1" applyAlignment="1">
      <alignment horizontal="center" vertical="center"/>
    </xf>
    <xf numFmtId="0" fontId="0" fillId="0" borderId="52" xfId="0" applyBorder="1"/>
    <xf numFmtId="0" fontId="0" fillId="0" borderId="52" xfId="0" applyBorder="1" applyAlignment="1">
      <alignment horizontal="left" vertical="center"/>
    </xf>
    <xf numFmtId="0" fontId="0" fillId="0" borderId="0" xfId="0" applyAlignment="1">
      <alignment horizontal="right"/>
    </xf>
    <xf numFmtId="0" fontId="0" fillId="0" borderId="55" xfId="0" applyBorder="1"/>
    <xf numFmtId="0" fontId="9" fillId="0" borderId="56" xfId="0" applyFont="1" applyBorder="1" applyAlignment="1">
      <alignment horizontal="center" vertical="center"/>
    </xf>
    <xf numFmtId="0" fontId="0" fillId="0" borderId="57" xfId="0" applyBorder="1"/>
    <xf numFmtId="0" fontId="0" fillId="0" borderId="56" xfId="0" applyBorder="1" applyAlignment="1">
      <alignment horizontal="left" vertical="center"/>
    </xf>
    <xf numFmtId="0" fontId="0" fillId="0" borderId="56" xfId="0" applyBorder="1" applyAlignment="1">
      <alignment vertical="center"/>
    </xf>
    <xf numFmtId="0" fontId="0" fillId="0" borderId="58" xfId="0" applyBorder="1" applyAlignment="1">
      <alignment horizontal="left" vertical="center"/>
    </xf>
    <xf numFmtId="0" fontId="0" fillId="0" borderId="59" xfId="0" applyBorder="1"/>
    <xf numFmtId="0" fontId="0" fillId="0" borderId="61" xfId="0" applyBorder="1"/>
    <xf numFmtId="0" fontId="8" fillId="0" borderId="62" xfId="0" applyFont="1" applyBorder="1" applyAlignment="1">
      <alignment horizontal="center" vertical="center"/>
    </xf>
    <xf numFmtId="0" fontId="8" fillId="0" borderId="63" xfId="0" applyFont="1" applyBorder="1" applyAlignment="1">
      <alignment horizontal="center" vertical="center"/>
    </xf>
    <xf numFmtId="6" fontId="9" fillId="0" borderId="54" xfId="0" applyNumberFormat="1" applyFont="1" applyBorder="1" applyAlignment="1">
      <alignment horizontal="center" vertical="center"/>
    </xf>
    <xf numFmtId="0" fontId="8" fillId="0" borderId="55" xfId="0" applyFont="1" applyBorder="1" applyAlignment="1">
      <alignment horizontal="center" vertical="center"/>
    </xf>
    <xf numFmtId="6" fontId="9" fillId="0" borderId="56" xfId="0" applyNumberFormat="1" applyFont="1" applyBorder="1" applyAlignment="1">
      <alignment horizontal="center" vertical="center"/>
    </xf>
    <xf numFmtId="0" fontId="9" fillId="0" borderId="57" xfId="0" applyFont="1" applyBorder="1" applyAlignment="1">
      <alignment horizontal="center" vertical="center"/>
    </xf>
    <xf numFmtId="0" fontId="0" fillId="0" borderId="56" xfId="0" applyBorder="1"/>
    <xf numFmtId="0" fontId="0" fillId="0" borderId="57" xfId="0" applyBorder="1" applyAlignment="1">
      <alignment horizontal="left" vertical="center"/>
    </xf>
    <xf numFmtId="6" fontId="0" fillId="0" borderId="56" xfId="0" applyNumberFormat="1" applyBorder="1"/>
    <xf numFmtId="0" fontId="0" fillId="0" borderId="57" xfId="0" applyBorder="1" applyAlignment="1">
      <alignment vertical="center"/>
    </xf>
    <xf numFmtId="6" fontId="0" fillId="0" borderId="58" xfId="0" applyNumberFormat="1" applyBorder="1"/>
    <xf numFmtId="0" fontId="0" fillId="0" borderId="59" xfId="0" applyBorder="1" applyAlignment="1">
      <alignment horizontal="left" vertical="center"/>
    </xf>
    <xf numFmtId="6" fontId="0" fillId="0" borderId="54" xfId="0" applyNumberFormat="1" applyBorder="1"/>
    <xf numFmtId="0" fontId="0" fillId="0" borderId="0" xfId="0" applyAlignment="1">
      <alignment horizontal="center"/>
    </xf>
    <xf numFmtId="0" fontId="1" fillId="0" borderId="12" xfId="0" applyFont="1" applyBorder="1" applyAlignment="1">
      <alignment horizontal="center"/>
    </xf>
    <xf numFmtId="0" fontId="1" fillId="0" borderId="52" xfId="0" applyFont="1" applyBorder="1" applyAlignment="1">
      <alignment horizontal="center" wrapText="1" shrinkToFit="1"/>
    </xf>
    <xf numFmtId="0" fontId="44" fillId="0" borderId="65" xfId="0" applyFont="1" applyBorder="1" applyAlignment="1">
      <alignment horizontal="center"/>
    </xf>
    <xf numFmtId="0" fontId="45" fillId="0" borderId="65" xfId="3" applyBorder="1" applyAlignment="1">
      <alignment horizontal="center"/>
    </xf>
    <xf numFmtId="0" fontId="45" fillId="0" borderId="65" xfId="0" applyFont="1" applyBorder="1" applyAlignment="1">
      <alignment horizontal="center"/>
    </xf>
    <xf numFmtId="3" fontId="44" fillId="0" borderId="0" xfId="0" applyNumberFormat="1" applyFont="1"/>
    <xf numFmtId="3" fontId="46" fillId="0" borderId="66" xfId="4" applyNumberFormat="1" applyBorder="1" applyAlignment="1">
      <alignment horizontal="right" wrapText="1"/>
    </xf>
    <xf numFmtId="3" fontId="46" fillId="0" borderId="66" xfId="4" applyNumberFormat="1" applyBorder="1" applyAlignment="1">
      <alignment horizontal="right"/>
    </xf>
    <xf numFmtId="3" fontId="46" fillId="0" borderId="66" xfId="5" applyNumberFormat="1" applyBorder="1" applyAlignment="1">
      <alignment horizontal="right" wrapText="1"/>
    </xf>
    <xf numFmtId="3" fontId="46" fillId="0" borderId="0" xfId="0" applyNumberFormat="1" applyFont="1" applyAlignment="1">
      <alignment horizontal="right" wrapText="1"/>
    </xf>
    <xf numFmtId="3" fontId="46" fillId="0" borderId="68" xfId="5" applyNumberFormat="1" applyBorder="1" applyAlignment="1">
      <alignment horizontal="right" wrapText="1"/>
    </xf>
    <xf numFmtId="3" fontId="46" fillId="0" borderId="68" xfId="4" applyNumberFormat="1" applyBorder="1" applyAlignment="1">
      <alignment horizontal="right"/>
    </xf>
    <xf numFmtId="3" fontId="46" fillId="0" borderId="68" xfId="4" applyNumberFormat="1" applyBorder="1" applyAlignment="1">
      <alignment horizontal="right" wrapText="1"/>
    </xf>
    <xf numFmtId="0" fontId="1" fillId="0" borderId="11" xfId="0" applyFont="1" applyBorder="1" applyAlignment="1">
      <alignment horizontal="center" wrapText="1" shrinkToFit="1"/>
    </xf>
    <xf numFmtId="0" fontId="45" fillId="0" borderId="69" xfId="3" applyBorder="1" applyAlignment="1">
      <alignment horizontal="center"/>
    </xf>
    <xf numFmtId="0" fontId="45" fillId="0" borderId="70" xfId="3" applyBorder="1" applyAlignment="1">
      <alignment horizontal="center"/>
    </xf>
    <xf numFmtId="0" fontId="44" fillId="0" borderId="70" xfId="0" applyFont="1" applyBorder="1" applyAlignment="1">
      <alignment horizontal="center"/>
    </xf>
    <xf numFmtId="0" fontId="45" fillId="0" borderId="70" xfId="0" applyFont="1" applyBorder="1" applyAlignment="1">
      <alignment horizontal="center"/>
    </xf>
    <xf numFmtId="0" fontId="45" fillId="0" borderId="71" xfId="3" applyBorder="1" applyAlignment="1">
      <alignment horizontal="center"/>
    </xf>
    <xf numFmtId="0" fontId="1" fillId="0" borderId="57" xfId="0" applyFont="1" applyBorder="1" applyAlignment="1">
      <alignment horizontal="center"/>
    </xf>
    <xf numFmtId="0" fontId="45" fillId="0" borderId="8" xfId="3" applyBorder="1" applyAlignment="1">
      <alignment horizontal="center"/>
    </xf>
    <xf numFmtId="0" fontId="44" fillId="0" borderId="8" xfId="0" applyFont="1" applyBorder="1" applyAlignment="1">
      <alignment horizontal="center"/>
    </xf>
    <xf numFmtId="0" fontId="45" fillId="0" borderId="8" xfId="0" applyFont="1" applyBorder="1" applyAlignment="1">
      <alignment horizontal="center"/>
    </xf>
    <xf numFmtId="0" fontId="44" fillId="0" borderId="7" xfId="0" applyFont="1" applyBorder="1" applyAlignment="1">
      <alignment horizontal="center"/>
    </xf>
    <xf numFmtId="3" fontId="44" fillId="8" borderId="0" xfId="0" applyNumberFormat="1" applyFont="1" applyFill="1"/>
    <xf numFmtId="3" fontId="0" fillId="8" borderId="0" xfId="0" applyNumberFormat="1" applyFill="1"/>
    <xf numFmtId="0" fontId="24" fillId="3" borderId="39" xfId="0" applyFont="1" applyFill="1" applyBorder="1" applyAlignment="1">
      <alignment horizontal="center" vertical="center" wrapText="1"/>
    </xf>
    <xf numFmtId="0" fontId="24" fillId="3" borderId="40" xfId="0" applyFont="1" applyFill="1" applyBorder="1" applyAlignment="1">
      <alignment horizontal="center" vertical="center" wrapText="1"/>
    </xf>
    <xf numFmtId="0" fontId="24" fillId="3" borderId="41" xfId="0" applyFont="1" applyFill="1" applyBorder="1" applyAlignment="1">
      <alignment horizontal="center" vertical="center" wrapText="1"/>
    </xf>
    <xf numFmtId="0" fontId="38" fillId="3" borderId="19" xfId="1" applyFill="1" applyBorder="1" applyAlignment="1">
      <alignment horizontal="center" vertical="center" wrapText="1"/>
    </xf>
    <xf numFmtId="0" fontId="38" fillId="3" borderId="20" xfId="1" applyFill="1" applyBorder="1" applyAlignment="1">
      <alignment horizontal="center" vertical="center" wrapText="1"/>
    </xf>
    <xf numFmtId="0" fontId="38" fillId="3" borderId="18" xfId="1" applyFill="1" applyBorder="1" applyAlignment="1">
      <alignment horizontal="center" vertical="center" wrapText="1"/>
    </xf>
    <xf numFmtId="0" fontId="10" fillId="0" borderId="35" xfId="0" applyFont="1" applyBorder="1" applyAlignment="1">
      <alignment horizontal="left" vertical="center" wrapText="1"/>
    </xf>
    <xf numFmtId="0" fontId="10" fillId="0" borderId="36" xfId="0" applyFont="1" applyBorder="1" applyAlignment="1">
      <alignment horizontal="left" vertical="center" wrapText="1"/>
    </xf>
    <xf numFmtId="0" fontId="10" fillId="0" borderId="2" xfId="0" applyFont="1" applyBorder="1" applyAlignment="1">
      <alignment horizontal="left" vertical="center" wrapText="1"/>
    </xf>
    <xf numFmtId="0" fontId="27" fillId="0" borderId="32" xfId="0" applyFont="1" applyBorder="1" applyAlignment="1">
      <alignment horizontal="left" vertical="center" wrapText="1"/>
    </xf>
    <xf numFmtId="0" fontId="27" fillId="0" borderId="33" xfId="0" applyFont="1" applyBorder="1" applyAlignment="1">
      <alignment horizontal="left" vertical="center" wrapText="1"/>
    </xf>
    <xf numFmtId="0" fontId="27" fillId="0" borderId="34" xfId="0" applyFont="1" applyBorder="1" applyAlignment="1">
      <alignment horizontal="left" vertical="center" wrapText="1"/>
    </xf>
    <xf numFmtId="0" fontId="27" fillId="0" borderId="37" xfId="0" applyFont="1" applyBorder="1" applyAlignment="1">
      <alignment horizontal="left" vertical="center" wrapText="1"/>
    </xf>
    <xf numFmtId="0" fontId="27" fillId="0" borderId="0" xfId="0" applyFont="1" applyAlignment="1">
      <alignment horizontal="left" vertical="center" wrapText="1"/>
    </xf>
    <xf numFmtId="0" fontId="27" fillId="0" borderId="38" xfId="0" applyFont="1" applyBorder="1" applyAlignment="1">
      <alignment horizontal="left" vertical="center" wrapText="1"/>
    </xf>
    <xf numFmtId="0" fontId="28" fillId="0" borderId="37" xfId="0" applyFont="1" applyBorder="1" applyAlignment="1">
      <alignment horizontal="left" vertical="center" wrapText="1"/>
    </xf>
    <xf numFmtId="0" fontId="28" fillId="0" borderId="0" xfId="0" applyFont="1" applyAlignment="1">
      <alignment horizontal="left" vertical="center" wrapText="1"/>
    </xf>
    <xf numFmtId="0" fontId="28" fillId="0" borderId="38" xfId="0" applyFont="1" applyBorder="1" applyAlignment="1">
      <alignment horizontal="left" vertical="center" wrapText="1"/>
    </xf>
    <xf numFmtId="0" fontId="20" fillId="0" borderId="23" xfId="0" applyFont="1" applyBorder="1" applyAlignment="1">
      <alignment horizontal="left" vertical="center" wrapText="1"/>
    </xf>
    <xf numFmtId="0" fontId="20" fillId="0" borderId="24" xfId="0" applyFont="1" applyBorder="1" applyAlignment="1">
      <alignment horizontal="left" vertical="center" wrapText="1"/>
    </xf>
    <xf numFmtId="0" fontId="20" fillId="0" borderId="25" xfId="0" applyFont="1" applyBorder="1" applyAlignment="1">
      <alignment horizontal="left" vertical="center" wrapText="1"/>
    </xf>
    <xf numFmtId="0" fontId="11" fillId="3" borderId="15"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16" xfId="0" applyFont="1" applyFill="1" applyBorder="1" applyAlignment="1">
      <alignment horizontal="center" vertical="center" wrapText="1"/>
    </xf>
    <xf numFmtId="0" fontId="11" fillId="3" borderId="15" xfId="0" applyFont="1" applyFill="1" applyBorder="1" applyAlignment="1">
      <alignment horizontal="left" vertical="center" wrapText="1" indent="15"/>
    </xf>
    <xf numFmtId="0" fontId="11" fillId="3" borderId="0" xfId="0" applyFont="1" applyFill="1" applyAlignment="1">
      <alignment horizontal="left" vertical="center" wrapText="1" indent="15"/>
    </xf>
    <xf numFmtId="0" fontId="11" fillId="3" borderId="16" xfId="0" applyFont="1" applyFill="1" applyBorder="1" applyAlignment="1">
      <alignment horizontal="left" vertical="center" wrapText="1" indent="15"/>
    </xf>
    <xf numFmtId="0" fontId="0" fillId="0" borderId="15" xfId="0" applyBorder="1" applyAlignment="1">
      <alignment vertical="center" wrapText="1"/>
    </xf>
    <xf numFmtId="0" fontId="23" fillId="2" borderId="21" xfId="0" applyFont="1" applyFill="1" applyBorder="1" applyAlignment="1">
      <alignment horizontal="left" vertical="center" wrapText="1" indent="2"/>
    </xf>
    <xf numFmtId="0" fontId="23" fillId="2" borderId="21" xfId="0" applyFont="1" applyFill="1" applyBorder="1" applyAlignment="1">
      <alignment horizontal="left" vertical="center" wrapText="1" indent="4"/>
    </xf>
    <xf numFmtId="0" fontId="21" fillId="2" borderId="26" xfId="0" applyFont="1" applyFill="1" applyBorder="1" applyAlignment="1">
      <alignment horizontal="left" vertical="center" wrapText="1" indent="1"/>
    </xf>
    <xf numFmtId="0" fontId="21" fillId="2" borderId="21" xfId="0" applyFont="1" applyFill="1" applyBorder="1" applyAlignment="1">
      <alignment horizontal="left" vertical="center" wrapText="1" indent="1"/>
    </xf>
    <xf numFmtId="0" fontId="23" fillId="2" borderId="21" xfId="0" applyFont="1" applyFill="1" applyBorder="1" applyAlignment="1">
      <alignment horizontal="left" vertical="center" wrapText="1" indent="3"/>
    </xf>
    <xf numFmtId="4" fontId="23" fillId="2" borderId="21" xfId="0" applyNumberFormat="1" applyFont="1" applyFill="1" applyBorder="1" applyAlignment="1">
      <alignment horizontal="left" vertical="center" wrapText="1" indent="2"/>
    </xf>
    <xf numFmtId="0" fontId="14" fillId="0" borderId="23" xfId="0" applyFont="1" applyBorder="1" applyAlignment="1">
      <alignment horizontal="left" vertical="center" wrapText="1"/>
    </xf>
    <xf numFmtId="0" fontId="14" fillId="0" borderId="24" xfId="0" applyFont="1" applyBorder="1" applyAlignment="1">
      <alignment horizontal="left" vertical="center" wrapText="1"/>
    </xf>
    <xf numFmtId="0" fontId="14" fillId="0" borderId="25" xfId="0" applyFont="1" applyBorder="1" applyAlignment="1">
      <alignment horizontal="left" vertical="center" wrapText="1"/>
    </xf>
    <xf numFmtId="0" fontId="12" fillId="3" borderId="15"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16" xfId="0" applyFont="1" applyFill="1" applyBorder="1" applyAlignment="1">
      <alignment horizontal="center" vertical="center" wrapText="1"/>
    </xf>
    <xf numFmtId="0" fontId="1" fillId="0" borderId="7" xfId="0" applyFont="1" applyBorder="1" applyAlignment="1">
      <alignment horizontal="center"/>
    </xf>
    <xf numFmtId="0" fontId="1" fillId="0" borderId="0" xfId="0" applyFont="1" applyAlignment="1">
      <alignment horizontal="center"/>
    </xf>
    <xf numFmtId="0" fontId="6" fillId="0" borderId="50" xfId="0" applyFont="1" applyBorder="1" applyAlignment="1">
      <alignment horizontal="left" vertical="center" wrapText="1"/>
    </xf>
    <xf numFmtId="0" fontId="6" fillId="0" borderId="45" xfId="0" applyFont="1" applyBorder="1" applyAlignment="1">
      <alignment horizontal="left" vertical="center" wrapText="1"/>
    </xf>
    <xf numFmtId="0" fontId="39" fillId="6" borderId="49" xfId="0" applyFont="1" applyFill="1" applyBorder="1" applyAlignment="1">
      <alignment horizontal="left" vertical="center" wrapText="1"/>
    </xf>
    <xf numFmtId="0" fontId="39" fillId="6" borderId="44" xfId="0" applyFont="1" applyFill="1" applyBorder="1" applyAlignment="1">
      <alignment horizontal="left" vertical="center" wrapText="1"/>
    </xf>
    <xf numFmtId="0" fontId="39" fillId="6" borderId="49" xfId="0" applyFont="1" applyFill="1" applyBorder="1" applyAlignment="1">
      <alignment horizontal="left" vertical="center"/>
    </xf>
    <xf numFmtId="0" fontId="39" fillId="6" borderId="44" xfId="0" applyFont="1" applyFill="1" applyBorder="1" applyAlignment="1">
      <alignment horizontal="left" vertical="center"/>
    </xf>
    <xf numFmtId="0" fontId="6" fillId="0" borderId="50" xfId="0" applyFont="1" applyBorder="1" applyAlignment="1">
      <alignment horizontal="left" vertical="center"/>
    </xf>
    <xf numFmtId="0" fontId="6" fillId="0" borderId="47" xfId="0" applyFont="1" applyBorder="1" applyAlignment="1">
      <alignment horizontal="left" vertical="center"/>
    </xf>
    <xf numFmtId="0" fontId="6" fillId="0" borderId="45" xfId="0" applyFont="1" applyBorder="1" applyAlignment="1">
      <alignment horizontal="left" vertical="center"/>
    </xf>
    <xf numFmtId="0" fontId="1" fillId="0" borderId="64" xfId="0" applyFont="1" applyBorder="1" applyAlignment="1">
      <alignment horizontal="center"/>
    </xf>
    <xf numFmtId="0" fontId="1" fillId="0" borderId="63" xfId="0" applyFont="1" applyBorder="1" applyAlignment="1">
      <alignment horizontal="center"/>
    </xf>
    <xf numFmtId="0" fontId="8" fillId="0" borderId="62" xfId="0" applyFont="1" applyBorder="1" applyAlignment="1">
      <alignment horizontal="center" vertical="center"/>
    </xf>
    <xf numFmtId="0" fontId="8" fillId="0" borderId="64" xfId="0" applyFont="1" applyBorder="1" applyAlignment="1">
      <alignment horizontal="center" vertical="center"/>
    </xf>
    <xf numFmtId="0" fontId="9" fillId="0" borderId="54" xfId="0" applyFont="1" applyBorder="1" applyAlignment="1">
      <alignment horizontal="right" vertical="center" indent="1"/>
    </xf>
    <xf numFmtId="0" fontId="9" fillId="0" borderId="60" xfId="0" applyFont="1" applyBorder="1" applyAlignment="1">
      <alignment horizontal="right" vertical="center" indent="1"/>
    </xf>
    <xf numFmtId="0" fontId="0" fillId="0" borderId="0" xfId="0" applyFill="1"/>
    <xf numFmtId="6" fontId="0" fillId="0" borderId="2" xfId="0" applyNumberFormat="1" applyFill="1" applyBorder="1" applyAlignment="1">
      <alignment horizontal="right" vertical="center"/>
    </xf>
    <xf numFmtId="9" fontId="0" fillId="0" borderId="0" xfId="2" applyFont="1" applyFill="1"/>
    <xf numFmtId="0" fontId="1" fillId="0" borderId="0" xfId="0" applyFont="1" applyFill="1"/>
    <xf numFmtId="0" fontId="0" fillId="0" borderId="0" xfId="0" applyFill="1" applyAlignment="1">
      <alignment horizontal="right"/>
    </xf>
    <xf numFmtId="3" fontId="0" fillId="0" borderId="0" xfId="0" applyNumberFormat="1" applyFill="1"/>
    <xf numFmtId="6" fontId="0" fillId="0" borderId="0" xfId="0" applyNumberFormat="1" applyFill="1"/>
    <xf numFmtId="8" fontId="0" fillId="0" borderId="0" xfId="0" applyNumberFormat="1" applyFill="1"/>
    <xf numFmtId="0" fontId="48" fillId="0" borderId="3" xfId="0" applyFont="1" applyFill="1" applyBorder="1" applyAlignment="1">
      <alignment horizontal="left" vertical="center"/>
    </xf>
    <xf numFmtId="0" fontId="8" fillId="0" borderId="3" xfId="0" applyFont="1" applyFill="1" applyBorder="1" applyAlignment="1">
      <alignment horizontal="left" vertical="center"/>
    </xf>
    <xf numFmtId="0" fontId="8" fillId="0" borderId="3" xfId="0" applyFont="1" applyFill="1" applyBorder="1" applyAlignment="1">
      <alignment horizontal="center" vertical="center"/>
    </xf>
    <xf numFmtId="0" fontId="1" fillId="0" borderId="3" xfId="0" applyFont="1" applyFill="1" applyBorder="1" applyAlignment="1">
      <alignment horizontal="right" vertical="center"/>
    </xf>
    <xf numFmtId="6" fontId="0" fillId="0" borderId="3" xfId="0" applyNumberFormat="1" applyFill="1" applyBorder="1" applyAlignment="1">
      <alignment horizontal="right" vertical="center"/>
    </xf>
    <xf numFmtId="0" fontId="48" fillId="0" borderId="3" xfId="0" applyFont="1" applyFill="1" applyBorder="1" applyAlignment="1">
      <alignment horizontal="left" vertical="center" wrapText="1"/>
    </xf>
    <xf numFmtId="0" fontId="1" fillId="0" borderId="3" xfId="0" applyFont="1" applyFill="1" applyBorder="1" applyAlignment="1">
      <alignment horizontal="left" vertical="center" wrapText="1"/>
    </xf>
    <xf numFmtId="0" fontId="8" fillId="0" borderId="3" xfId="0" applyFont="1" applyFill="1" applyBorder="1" applyAlignment="1">
      <alignment horizontal="right" vertical="center"/>
    </xf>
    <xf numFmtId="8" fontId="9" fillId="0" borderId="3" xfId="0" applyNumberFormat="1" applyFont="1" applyFill="1" applyBorder="1" applyAlignment="1">
      <alignment horizontal="left" vertical="center" wrapText="1" indent="3"/>
    </xf>
    <xf numFmtId="8" fontId="9" fillId="0" borderId="3" xfId="0" applyNumberFormat="1" applyFont="1" applyFill="1" applyBorder="1" applyAlignment="1">
      <alignment horizontal="left" vertical="center" wrapText="1" indent="4"/>
    </xf>
    <xf numFmtId="0" fontId="8" fillId="0" borderId="3" xfId="0" applyFont="1" applyFill="1" applyBorder="1" applyAlignment="1">
      <alignment horizontal="right" vertical="center" wrapText="1"/>
    </xf>
    <xf numFmtId="10" fontId="9" fillId="0" borderId="3" xfId="0" applyNumberFormat="1" applyFont="1" applyFill="1" applyBorder="1" applyAlignment="1">
      <alignment horizontal="right" vertical="center" wrapText="1"/>
    </xf>
    <xf numFmtId="0" fontId="1" fillId="0" borderId="3" xfId="0" applyFont="1" applyFill="1" applyBorder="1" applyAlignment="1">
      <alignment horizontal="left"/>
    </xf>
    <xf numFmtId="0" fontId="1" fillId="0" borderId="3" xfId="0" applyFont="1" applyFill="1" applyBorder="1" applyAlignment="1">
      <alignment horizontal="right"/>
    </xf>
    <xf numFmtId="0" fontId="0" fillId="0" borderId="3" xfId="0" applyFill="1" applyBorder="1"/>
    <xf numFmtId="8" fontId="9" fillId="0" borderId="3" xfId="0" applyNumberFormat="1" applyFont="1" applyFill="1" applyBorder="1" applyAlignment="1">
      <alignment vertical="center" wrapText="1"/>
    </xf>
    <xf numFmtId="10" fontId="9" fillId="0" borderId="3" xfId="0" applyNumberFormat="1" applyFont="1" applyFill="1" applyBorder="1" applyAlignment="1">
      <alignment vertical="center" wrapText="1"/>
    </xf>
  </cellXfs>
  <cellStyles count="7">
    <cellStyle name="Body: normal cell" xfId="6" xr:uid="{3F343738-757B-4FFD-9842-A367D0A2F7A2}"/>
    <cellStyle name="Hyperlink" xfId="1" builtinId="8"/>
    <cellStyle name="Normal" xfId="0" builtinId="0"/>
    <cellStyle name="Normal 2" xfId="3" xr:uid="{3F1216D2-CB88-4F03-9605-76092E6A1670}"/>
    <cellStyle name="Normal_Sheet1" xfId="4" xr:uid="{7CE152B4-783A-47D7-919A-A54C3179A132}"/>
    <cellStyle name="Normal_Table 2" xfId="5" xr:uid="{2630C887-F100-4FEA-A783-DABDB938BA4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3.xml.rels><?xml version="1.0" encoding="UTF-8" standalone="yes"?>
<Relationships xmlns="http://schemas.openxmlformats.org/package/2006/relationships"><Relationship Id="rId1" Type="http://schemas.openxmlformats.org/officeDocument/2006/relationships/hyperlink" Target="http://documents.dps.ny.gov/public/MatterManagement/CaseMaster.aspx?MatterCaseNo=13-M-0412&amp;submit=Search%2Bby%2BCase%2BNumber"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8" Type="http://schemas.openxmlformats.org/officeDocument/2006/relationships/hyperlink" Target="https://documents.dps.ny.gov/public/MatterManagement/CaseMaster.aspx?MatterCaseNo=15-e-0082" TargetMode="External"/><Relationship Id="rId13" Type="http://schemas.openxmlformats.org/officeDocument/2006/relationships/hyperlink" Target="https://documents.dps.ny.gov/public/mattermanagement/casemaster.aspx?mattercaseno=14-e-0423" TargetMode="External"/><Relationship Id="rId18" Type="http://schemas.openxmlformats.org/officeDocument/2006/relationships/hyperlink" Target="https://documents.dps.ny.gov/public/MatterManagement/CaseMaster.aspx?MatterCaseNo=14-M-0101" TargetMode="External"/><Relationship Id="rId3" Type="http://schemas.openxmlformats.org/officeDocument/2006/relationships/hyperlink" Target="https://documents.dps.ny.gov/public/MatterManagement/CaseMaster.aspx?Mattercaseno=18-E-0138" TargetMode="External"/><Relationship Id="rId21" Type="http://schemas.openxmlformats.org/officeDocument/2006/relationships/hyperlink" Target="https://documents.dps.ny.gov/public/MatterManagement/CaseMaster.aspx?Mattercaseno=21-E-0629&amp;mc_cid=241b92a255&amp;mc_eid=bfef04644c" TargetMode="External"/><Relationship Id="rId7" Type="http://schemas.openxmlformats.org/officeDocument/2006/relationships/hyperlink" Target="https://documents.dps.ny.gov/public/MatterManagement/CaseMaster.aspx?MatterCaseNo=14-m-0224" TargetMode="External"/><Relationship Id="rId12" Type="http://schemas.openxmlformats.org/officeDocument/2006/relationships/hyperlink" Target="https://documents.dps.ny.gov/public/MatterManagement/CaseMaster.aspx?MatterCaseNo=16-M-0412" TargetMode="External"/><Relationship Id="rId17" Type="http://schemas.openxmlformats.org/officeDocument/2006/relationships/hyperlink" Target="https://documents.dps.ny.gov/public/MatterManagement/CaseMaster.aspx?Mattercaseno=03-E-0188" TargetMode="External"/><Relationship Id="rId2" Type="http://schemas.openxmlformats.org/officeDocument/2006/relationships/hyperlink" Target="https://documents.dps.ny.gov/public/MatterManagement/CaseMaster.aspx?MatterCaseNo=18-e-0130&amp;CaseSearch=Search" TargetMode="External"/><Relationship Id="rId16" Type="http://schemas.openxmlformats.org/officeDocument/2006/relationships/hyperlink" Target="https://documents.dps.ny.gov/public/MatterManagement/CaseMaster.aspx?Mattercaseno=15-M-0180" TargetMode="External"/><Relationship Id="rId20" Type="http://schemas.openxmlformats.org/officeDocument/2006/relationships/hyperlink" Target="https://documents.dps.ny.gov/public/MatterManagement/CaseMaster.aspx?MatterCaseNo=19-E-0735" TargetMode="External"/><Relationship Id="rId1" Type="http://schemas.openxmlformats.org/officeDocument/2006/relationships/hyperlink" Target="https://documents.dps.ny.gov/public/MatterManagement/CaseMaster.aspx?Mattercaseno=18-M-0084" TargetMode="External"/><Relationship Id="rId6" Type="http://schemas.openxmlformats.org/officeDocument/2006/relationships/hyperlink" Target="https://documents.dps.ny.gov/public/MatterManagement/CaseMaster.aspx?Mattercaseno=14-M-0094" TargetMode="External"/><Relationship Id="rId11" Type="http://schemas.openxmlformats.org/officeDocument/2006/relationships/hyperlink" Target="https://documents.dps.ny.gov/public/MatterManagement/CaseMaster.aspx?MatterCaseNo=16-M-0411" TargetMode="External"/><Relationship Id="rId5" Type="http://schemas.openxmlformats.org/officeDocument/2006/relationships/hyperlink" Target="https://documents.dps.ny.gov/public/MatterManagement/CaseMaster.aspx?Mattercaseno=15-E-0302" TargetMode="External"/><Relationship Id="rId15" Type="http://schemas.openxmlformats.org/officeDocument/2006/relationships/hyperlink" Target="https://documents.dps.ny.gov/public/MatterManagement/CaseMaster.aspx?Mattercaseno=14-M-0565" TargetMode="External"/><Relationship Id="rId23" Type="http://schemas.openxmlformats.org/officeDocument/2006/relationships/hyperlink" Target="https://documents.dps.ny.gov/public/MatterManagement/CaseMaster.aspx?Mattercaseno=22-02192" TargetMode="External"/><Relationship Id="rId10" Type="http://schemas.openxmlformats.org/officeDocument/2006/relationships/hyperlink" Target="https://documents.dps.ny.gov/public/MatterManagement/CaseMaster.aspx?MatterCaseNo=15-E-0751" TargetMode="External"/><Relationship Id="rId19" Type="http://schemas.openxmlformats.org/officeDocument/2006/relationships/hyperlink" Target="https://documents.dps.ny.gov/public/MatterManagement/CaseMaster.aspx?Mattercaseno=20-M-0082" TargetMode="External"/><Relationship Id="rId4" Type="http://schemas.openxmlformats.org/officeDocument/2006/relationships/hyperlink" Target="https://documents.dps.ny.gov/public/MatterManagement/CaseMaster.aspx?MatterCaseNo=22-E-0236" TargetMode="External"/><Relationship Id="rId9" Type="http://schemas.openxmlformats.org/officeDocument/2006/relationships/hyperlink" Target="https://documents.dps.ny.gov/public/MatterManagement/CaseMaster.aspx?MatterCaseNo=18-e-0071" TargetMode="External"/><Relationship Id="rId14" Type="http://schemas.openxmlformats.org/officeDocument/2006/relationships/hyperlink" Target="https://documents.dps.ny.gov/public/MatterManagement/CaseMaster.aspx?MatterCaseNo=20-g-0131" TargetMode="External"/><Relationship Id="rId22" Type="http://schemas.openxmlformats.org/officeDocument/2006/relationships/hyperlink" Target="https://documents.dps.ny.gov/public/MatterManagement/CaseMaster.aspx?MatterCaseNo=20-E-019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2BA56-8F41-4220-B91E-7C2A9791F7E2}">
  <dimension ref="B1:K8"/>
  <sheetViews>
    <sheetView workbookViewId="0">
      <selection activeCell="B4" sqref="B4:K8"/>
    </sheetView>
  </sheetViews>
  <sheetFormatPr defaultRowHeight="14.4" x14ac:dyDescent="0.3"/>
  <cols>
    <col min="2" max="2" width="14.33203125" bestFit="1" customWidth="1"/>
    <col min="3" max="3" width="8.77734375" bestFit="1" customWidth="1"/>
    <col min="4" max="4" width="7.33203125" bestFit="1" customWidth="1"/>
    <col min="5" max="6" width="8.77734375" bestFit="1" customWidth="1"/>
    <col min="7" max="10" width="7.33203125" bestFit="1" customWidth="1"/>
    <col min="11" max="11" width="9.88671875" bestFit="1" customWidth="1"/>
  </cols>
  <sheetData>
    <row r="1" spans="2:11" ht="15" thickBot="1" x14ac:dyDescent="0.35"/>
    <row r="2" spans="2:11" ht="15.6" customHeight="1" x14ac:dyDescent="0.3">
      <c r="B2" s="237" t="s">
        <v>122</v>
      </c>
      <c r="C2" s="238"/>
      <c r="D2" s="238"/>
      <c r="E2" s="238"/>
      <c r="F2" s="238"/>
      <c r="G2" s="238"/>
      <c r="H2" s="238"/>
      <c r="I2" s="238"/>
      <c r="J2" s="238"/>
      <c r="K2" s="239"/>
    </row>
    <row r="3" spans="2:11" ht="15" thickBot="1" x14ac:dyDescent="0.35">
      <c r="B3" s="240" t="s">
        <v>123</v>
      </c>
      <c r="C3" s="241"/>
      <c r="D3" s="241"/>
      <c r="E3" s="241"/>
      <c r="F3" s="241"/>
      <c r="G3" s="241"/>
      <c r="H3" s="241"/>
      <c r="I3" s="241"/>
      <c r="J3" s="241"/>
      <c r="K3" s="242"/>
    </row>
    <row r="4" spans="2:11" ht="15.6" x14ac:dyDescent="0.3">
      <c r="B4" s="140" t="s">
        <v>124</v>
      </c>
      <c r="C4" s="140" t="s">
        <v>125</v>
      </c>
      <c r="D4" s="140" t="s">
        <v>126</v>
      </c>
      <c r="E4" s="140" t="s">
        <v>127</v>
      </c>
      <c r="F4" s="140" t="s">
        <v>128</v>
      </c>
      <c r="G4" s="140" t="s">
        <v>129</v>
      </c>
      <c r="H4" s="140" t="s">
        <v>130</v>
      </c>
      <c r="I4" s="130" t="s">
        <v>131</v>
      </c>
      <c r="J4" s="130" t="s">
        <v>129</v>
      </c>
      <c r="K4" s="140" t="s">
        <v>133</v>
      </c>
    </row>
    <row r="5" spans="2:11" ht="16.2" thickBot="1" x14ac:dyDescent="0.35">
      <c r="B5" s="141"/>
      <c r="C5" s="141"/>
      <c r="D5" s="141"/>
      <c r="E5" s="141"/>
      <c r="F5" s="141"/>
      <c r="G5" s="141"/>
      <c r="H5" s="141"/>
      <c r="I5" s="131" t="s">
        <v>132</v>
      </c>
      <c r="J5" s="131" t="s">
        <v>132</v>
      </c>
      <c r="K5" s="141"/>
    </row>
    <row r="6" spans="2:11" ht="16.2" thickBot="1" x14ac:dyDescent="0.35">
      <c r="B6" s="132" t="s">
        <v>134</v>
      </c>
      <c r="C6" s="133">
        <v>6112</v>
      </c>
      <c r="D6" s="134">
        <v>363.6</v>
      </c>
      <c r="E6" s="135">
        <v>1014.7</v>
      </c>
      <c r="F6" s="135">
        <v>2593.1</v>
      </c>
      <c r="G6" s="134">
        <v>5.3</v>
      </c>
      <c r="H6" s="134">
        <v>155.19999999999999</v>
      </c>
      <c r="I6" s="136"/>
      <c r="J6" s="136"/>
      <c r="K6" s="135">
        <v>10243.9</v>
      </c>
    </row>
    <row r="7" spans="2:11" ht="16.2" thickBot="1" x14ac:dyDescent="0.35">
      <c r="B7" s="137" t="s">
        <v>135</v>
      </c>
      <c r="C7" s="131">
        <v>73.400000000000006</v>
      </c>
      <c r="D7" s="131">
        <v>406.3</v>
      </c>
      <c r="E7" s="131">
        <v>20.2</v>
      </c>
      <c r="F7" s="131">
        <v>241.1</v>
      </c>
      <c r="G7" s="138"/>
      <c r="H7" s="138"/>
      <c r="I7" s="131">
        <v>24</v>
      </c>
      <c r="J7" s="131">
        <v>66</v>
      </c>
      <c r="K7" s="131">
        <v>831</v>
      </c>
    </row>
    <row r="8" spans="2:11" ht="16.2" thickBot="1" x14ac:dyDescent="0.35">
      <c r="B8" s="139" t="s">
        <v>136</v>
      </c>
      <c r="C8" s="135">
        <v>6185.4</v>
      </c>
      <c r="D8" s="134">
        <v>769.9</v>
      </c>
      <c r="E8" s="135">
        <v>1034.9000000000001</v>
      </c>
      <c r="F8" s="135">
        <v>2834.2</v>
      </c>
      <c r="G8" s="134">
        <v>5.3</v>
      </c>
      <c r="H8" s="134">
        <v>155.19999999999999</v>
      </c>
      <c r="I8" s="134">
        <v>24</v>
      </c>
      <c r="J8" s="134">
        <v>66</v>
      </c>
      <c r="K8" s="135">
        <v>11074.9</v>
      </c>
    </row>
  </sheetData>
  <mergeCells count="2">
    <mergeCell ref="B2:K2"/>
    <mergeCell ref="B3:K3"/>
  </mergeCells>
  <hyperlinks>
    <hyperlink ref="B3" location="_bookmark42" display="_bookmark42" xr:uid="{62D1A070-B468-439F-AC1A-44669CEECFE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0CA03-24E1-4277-826C-7F41222C2955}">
  <dimension ref="B1:F18"/>
  <sheetViews>
    <sheetView workbookViewId="0">
      <selection activeCell="B4" sqref="B4:F15"/>
    </sheetView>
  </sheetViews>
  <sheetFormatPr defaultRowHeight="14.4" x14ac:dyDescent="0.3"/>
  <cols>
    <col min="2" max="2" width="25.88671875" bestFit="1" customWidth="1"/>
    <col min="3" max="3" width="10.109375" bestFit="1" customWidth="1"/>
    <col min="4" max="4" width="9.109375" bestFit="1" customWidth="1"/>
    <col min="5" max="6" width="10.109375" bestFit="1" customWidth="1"/>
  </cols>
  <sheetData>
    <row r="1" spans="2:6" ht="15" thickBot="1" x14ac:dyDescent="0.35"/>
    <row r="2" spans="2:6" ht="15.6" customHeight="1" x14ac:dyDescent="0.3">
      <c r="B2" s="110" t="s">
        <v>110</v>
      </c>
      <c r="C2" s="111"/>
      <c r="D2" s="111"/>
      <c r="E2" s="111"/>
      <c r="F2" s="112"/>
    </row>
    <row r="3" spans="2:6" ht="31.2" customHeight="1" thickBot="1" x14ac:dyDescent="0.35">
      <c r="B3" s="113" t="s">
        <v>111</v>
      </c>
      <c r="C3" s="114"/>
      <c r="D3" s="114"/>
      <c r="E3" s="114"/>
      <c r="F3" s="115"/>
    </row>
    <row r="4" spans="2:6" ht="15" thickBot="1" x14ac:dyDescent="0.35">
      <c r="B4" s="97"/>
      <c r="C4" s="126">
        <v>2022</v>
      </c>
      <c r="D4" s="127"/>
      <c r="E4" s="126" t="s">
        <v>75</v>
      </c>
      <c r="F4" s="127"/>
    </row>
    <row r="5" spans="2:6" ht="15" thickBot="1" x14ac:dyDescent="0.35">
      <c r="B5" s="97"/>
      <c r="C5" s="98" t="s">
        <v>112</v>
      </c>
      <c r="D5" s="100" t="s">
        <v>113</v>
      </c>
      <c r="E5" s="98" t="s">
        <v>112</v>
      </c>
      <c r="F5" s="100" t="s">
        <v>113</v>
      </c>
    </row>
    <row r="6" spans="2:6" ht="15" thickBot="1" x14ac:dyDescent="0.35">
      <c r="B6" s="109" t="s">
        <v>76</v>
      </c>
      <c r="C6" s="122">
        <v>796656</v>
      </c>
      <c r="D6" s="123">
        <v>0</v>
      </c>
      <c r="E6" s="122">
        <v>1677274</v>
      </c>
      <c r="F6" s="123">
        <v>0</v>
      </c>
    </row>
    <row r="7" spans="2:6" ht="15" thickBot="1" x14ac:dyDescent="0.35">
      <c r="B7" s="99" t="s">
        <v>77</v>
      </c>
      <c r="C7" s="124">
        <v>13732</v>
      </c>
      <c r="D7" s="125">
        <v>0</v>
      </c>
      <c r="E7" s="124">
        <v>32409</v>
      </c>
      <c r="F7" s="125">
        <v>0</v>
      </c>
    </row>
    <row r="8" spans="2:6" ht="15" thickBot="1" x14ac:dyDescent="0.35">
      <c r="B8" s="109" t="s">
        <v>78</v>
      </c>
      <c r="C8" s="122">
        <v>26808001</v>
      </c>
      <c r="D8" s="123">
        <v>0</v>
      </c>
      <c r="E8" s="122">
        <v>81551557</v>
      </c>
      <c r="F8" s="123">
        <v>0</v>
      </c>
    </row>
    <row r="9" spans="2:6" ht="17.399999999999999" thickBot="1" x14ac:dyDescent="0.35">
      <c r="B9" s="99" t="s">
        <v>114</v>
      </c>
      <c r="C9" s="125">
        <v>0</v>
      </c>
      <c r="D9" s="125">
        <v>0</v>
      </c>
      <c r="E9" s="125">
        <v>0</v>
      </c>
      <c r="F9" s="125">
        <v>0</v>
      </c>
    </row>
    <row r="10" spans="2:6" ht="17.399999999999999" thickBot="1" x14ac:dyDescent="0.35">
      <c r="B10" s="109" t="s">
        <v>115</v>
      </c>
      <c r="C10" s="123">
        <v>0</v>
      </c>
      <c r="D10" s="123">
        <v>0</v>
      </c>
      <c r="E10" s="123">
        <v>0</v>
      </c>
      <c r="F10" s="123">
        <v>0</v>
      </c>
    </row>
    <row r="11" spans="2:6" ht="17.399999999999999" thickBot="1" x14ac:dyDescent="0.35">
      <c r="B11" s="99" t="s">
        <v>116</v>
      </c>
      <c r="C11" s="124">
        <v>1286593</v>
      </c>
      <c r="D11" s="124">
        <v>2036769</v>
      </c>
      <c r="E11" s="124">
        <v>3281548</v>
      </c>
      <c r="F11" s="124">
        <v>6522627</v>
      </c>
    </row>
    <row r="12" spans="2:6" ht="15" thickBot="1" x14ac:dyDescent="0.35">
      <c r="B12" s="109" t="s">
        <v>117</v>
      </c>
      <c r="C12" s="122">
        <v>1581392</v>
      </c>
      <c r="D12" s="123">
        <v>0</v>
      </c>
      <c r="E12" s="122">
        <v>2893945</v>
      </c>
      <c r="F12" s="123">
        <v>0</v>
      </c>
    </row>
    <row r="13" spans="2:6" ht="15" thickBot="1" x14ac:dyDescent="0.35">
      <c r="B13" s="109" t="s">
        <v>17</v>
      </c>
      <c r="C13" s="122">
        <v>1482505</v>
      </c>
      <c r="D13" s="122">
        <v>3502485</v>
      </c>
      <c r="E13" s="122">
        <v>6498594</v>
      </c>
      <c r="F13" s="122">
        <v>7213914</v>
      </c>
    </row>
    <row r="14" spans="2:6" ht="15" thickBot="1" x14ac:dyDescent="0.35">
      <c r="B14" s="99" t="s">
        <v>118</v>
      </c>
      <c r="C14" s="125">
        <v>0</v>
      </c>
      <c r="D14" s="124">
        <v>3523926</v>
      </c>
      <c r="E14" s="124">
        <v>2081</v>
      </c>
      <c r="F14" s="124">
        <v>9440754</v>
      </c>
    </row>
    <row r="15" spans="2:6" ht="15" thickBot="1" x14ac:dyDescent="0.35">
      <c r="B15" s="109" t="s">
        <v>81</v>
      </c>
      <c r="C15" s="107">
        <v>31968879</v>
      </c>
      <c r="D15" s="107">
        <v>9063181</v>
      </c>
      <c r="E15" s="107">
        <v>95937409</v>
      </c>
      <c r="F15" s="107">
        <v>23177295</v>
      </c>
    </row>
    <row r="16" spans="2:6" ht="20.399999999999999" customHeight="1" x14ac:dyDescent="0.3">
      <c r="B16" s="116" t="s">
        <v>119</v>
      </c>
      <c r="C16" s="117"/>
      <c r="D16" s="117"/>
      <c r="E16" s="117"/>
      <c r="F16" s="118"/>
    </row>
    <row r="17" spans="2:6" ht="20.399999999999999" customHeight="1" x14ac:dyDescent="0.3">
      <c r="B17" s="128" t="s">
        <v>120</v>
      </c>
      <c r="C17" s="83"/>
      <c r="D17" s="83"/>
      <c r="E17" s="83"/>
      <c r="F17" s="129"/>
    </row>
    <row r="18" spans="2:6" ht="15" thickBot="1" x14ac:dyDescent="0.35">
      <c r="B18" s="119" t="s">
        <v>121</v>
      </c>
      <c r="C18" s="120"/>
      <c r="D18" s="120"/>
      <c r="E18" s="120"/>
      <c r="F18" s="12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3A0B3-7861-4210-B636-80E69D26CF6D}">
  <dimension ref="B1:L13"/>
  <sheetViews>
    <sheetView workbookViewId="0">
      <selection activeCell="K9" sqref="K9"/>
    </sheetView>
  </sheetViews>
  <sheetFormatPr defaultRowHeight="14.4" x14ac:dyDescent="0.3"/>
  <cols>
    <col min="2" max="2" width="44.21875" bestFit="1" customWidth="1"/>
    <col min="3" max="4" width="11.88671875" bestFit="1" customWidth="1"/>
    <col min="10" max="10" width="9.88671875" bestFit="1" customWidth="1"/>
    <col min="11" max="11" width="14" bestFit="1" customWidth="1"/>
  </cols>
  <sheetData>
    <row r="1" spans="2:12" ht="15" thickBot="1" x14ac:dyDescent="0.35"/>
    <row r="2" spans="2:12" ht="15.6" customHeight="1" x14ac:dyDescent="0.3">
      <c r="B2" s="110" t="s">
        <v>101</v>
      </c>
      <c r="C2" s="111"/>
      <c r="D2" s="112"/>
    </row>
    <row r="3" spans="2:12" ht="31.2" customHeight="1" thickBot="1" x14ac:dyDescent="0.35">
      <c r="B3" s="113" t="s">
        <v>102</v>
      </c>
      <c r="C3" s="114"/>
      <c r="D3" s="115"/>
    </row>
    <row r="4" spans="2:12" ht="15" thickBot="1" x14ac:dyDescent="0.35">
      <c r="B4" s="97"/>
      <c r="C4" s="98">
        <v>2022</v>
      </c>
      <c r="D4" s="98" t="s">
        <v>75</v>
      </c>
    </row>
    <row r="5" spans="2:12" ht="15" thickBot="1" x14ac:dyDescent="0.35">
      <c r="B5" s="99" t="s">
        <v>0</v>
      </c>
      <c r="C5" s="100" t="s">
        <v>103</v>
      </c>
      <c r="D5" s="100" t="s">
        <v>103</v>
      </c>
    </row>
    <row r="6" spans="2:12" ht="15.6" x14ac:dyDescent="0.3">
      <c r="B6" s="101" t="s">
        <v>104</v>
      </c>
      <c r="C6" s="102"/>
      <c r="D6" s="102"/>
    </row>
    <row r="7" spans="2:12" x14ac:dyDescent="0.3">
      <c r="B7" s="103"/>
      <c r="C7" s="104"/>
      <c r="D7" s="104"/>
    </row>
    <row r="8" spans="2:12" x14ac:dyDescent="0.3">
      <c r="B8" s="101" t="s">
        <v>108</v>
      </c>
      <c r="C8" s="105">
        <v>15994590</v>
      </c>
      <c r="D8" s="105">
        <v>47999084</v>
      </c>
    </row>
    <row r="9" spans="2:12" ht="15" thickBot="1" x14ac:dyDescent="0.35">
      <c r="B9" s="106" t="s">
        <v>109</v>
      </c>
      <c r="C9" s="107">
        <v>481821</v>
      </c>
      <c r="D9" s="107">
        <v>1233087</v>
      </c>
      <c r="K9" s="1">
        <v>1288755498</v>
      </c>
    </row>
    <row r="10" spans="2:12" ht="17.399999999999999" thickBot="1" x14ac:dyDescent="0.35">
      <c r="B10" s="99" t="s">
        <v>105</v>
      </c>
      <c r="C10" s="108">
        <v>63869</v>
      </c>
      <c r="D10" s="108">
        <v>267128</v>
      </c>
      <c r="J10" t="s">
        <v>137</v>
      </c>
      <c r="K10" t="s">
        <v>138</v>
      </c>
    </row>
    <row r="11" spans="2:12" ht="15" thickBot="1" x14ac:dyDescent="0.35">
      <c r="B11" s="109" t="s">
        <v>81</v>
      </c>
      <c r="C11" s="107">
        <v>16540280</v>
      </c>
      <c r="D11" s="107">
        <v>49499299</v>
      </c>
      <c r="J11" s="70">
        <f>C11</f>
        <v>16540280</v>
      </c>
      <c r="K11" s="1">
        <f>'Table 3'!C15+'Table 4'!J13*1000</f>
        <v>1288755498</v>
      </c>
      <c r="L11" s="28">
        <f>K11/J11</f>
        <v>77.916183885641601</v>
      </c>
    </row>
    <row r="12" spans="2:12" ht="91.8" customHeight="1" x14ac:dyDescent="0.3">
      <c r="B12" s="116" t="s">
        <v>106</v>
      </c>
      <c r="C12" s="117"/>
      <c r="D12" s="118"/>
    </row>
    <row r="13" spans="2:12" ht="30.6" customHeight="1" thickBot="1" x14ac:dyDescent="0.35">
      <c r="B13" s="119" t="s">
        <v>107</v>
      </c>
      <c r="C13" s="120"/>
      <c r="D13" s="12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35482-4F7D-450D-884E-18616926BAEE}">
  <dimension ref="B2:C15"/>
  <sheetViews>
    <sheetView workbookViewId="0">
      <selection activeCell="B4" sqref="B4:C15"/>
    </sheetView>
  </sheetViews>
  <sheetFormatPr defaultRowHeight="14.4" x14ac:dyDescent="0.3"/>
  <cols>
    <col min="2" max="2" width="15.77734375" bestFit="1" customWidth="1"/>
    <col min="3" max="3" width="16.44140625" bestFit="1" customWidth="1"/>
  </cols>
  <sheetData>
    <row r="2" spans="2:3" ht="15.6" customHeight="1" x14ac:dyDescent="0.3">
      <c r="B2" s="90" t="s">
        <v>97</v>
      </c>
      <c r="C2" s="91"/>
    </row>
    <row r="3" spans="2:3" ht="62.4" customHeight="1" x14ac:dyDescent="0.3">
      <c r="B3" s="90" t="s">
        <v>98</v>
      </c>
      <c r="C3" s="91"/>
    </row>
    <row r="4" spans="2:3" ht="16.2" thickBot="1" x14ac:dyDescent="0.35">
      <c r="B4" s="92" t="s">
        <v>99</v>
      </c>
      <c r="C4" s="93" t="s">
        <v>100</v>
      </c>
    </row>
    <row r="5" spans="2:3" ht="16.2" thickBot="1" x14ac:dyDescent="0.35">
      <c r="B5" s="94" t="s">
        <v>46</v>
      </c>
      <c r="C5" s="95">
        <v>1182000</v>
      </c>
    </row>
    <row r="6" spans="2:3" ht="16.2" thickBot="1" x14ac:dyDescent="0.35">
      <c r="B6" s="92" t="s">
        <v>47</v>
      </c>
      <c r="C6" s="96">
        <v>14207113</v>
      </c>
    </row>
    <row r="7" spans="2:3" ht="16.2" thickBot="1" x14ac:dyDescent="0.35">
      <c r="B7" s="94" t="s">
        <v>65</v>
      </c>
      <c r="C7" s="95">
        <v>29200026</v>
      </c>
    </row>
    <row r="8" spans="2:3" ht="16.2" thickBot="1" x14ac:dyDescent="0.35">
      <c r="B8" s="92" t="s">
        <v>66</v>
      </c>
      <c r="C8" s="96">
        <v>37524615</v>
      </c>
    </row>
    <row r="9" spans="2:3" ht="16.2" thickBot="1" x14ac:dyDescent="0.35">
      <c r="B9" s="94" t="s">
        <v>67</v>
      </c>
      <c r="C9" s="95">
        <v>9518260</v>
      </c>
    </row>
    <row r="10" spans="2:3" ht="16.2" thickBot="1" x14ac:dyDescent="0.35">
      <c r="B10" s="92" t="s">
        <v>49</v>
      </c>
      <c r="C10" s="96">
        <v>17412995</v>
      </c>
    </row>
    <row r="11" spans="2:3" ht="16.2" thickBot="1" x14ac:dyDescent="0.35">
      <c r="B11" s="94" t="s">
        <v>48</v>
      </c>
      <c r="C11" s="95">
        <v>2505000</v>
      </c>
    </row>
    <row r="12" spans="2:3" ht="16.2" thickBot="1" x14ac:dyDescent="0.35">
      <c r="B12" s="92" t="s">
        <v>50</v>
      </c>
      <c r="C12" s="96">
        <v>703000</v>
      </c>
    </row>
    <row r="13" spans="2:3" ht="16.2" thickBot="1" x14ac:dyDescent="0.35">
      <c r="B13" s="94" t="s">
        <v>51</v>
      </c>
      <c r="C13" s="95">
        <v>705333</v>
      </c>
    </row>
    <row r="14" spans="2:3" ht="16.2" thickBot="1" x14ac:dyDescent="0.35">
      <c r="B14" s="92" t="s">
        <v>68</v>
      </c>
      <c r="C14" s="96">
        <v>9156</v>
      </c>
    </row>
    <row r="15" spans="2:3" ht="16.2" thickBot="1" x14ac:dyDescent="0.35">
      <c r="B15" s="94" t="s">
        <v>2</v>
      </c>
      <c r="C15" s="95">
        <v>112967498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131F5-2A94-43FB-AECC-B8859B6B823C}">
  <dimension ref="B1:J19"/>
  <sheetViews>
    <sheetView workbookViewId="0">
      <selection activeCell="B2" sqref="B2:J13"/>
    </sheetView>
  </sheetViews>
  <sheetFormatPr defaultRowHeight="14.4" x14ac:dyDescent="0.3"/>
  <cols>
    <col min="2" max="2" width="23.88671875" bestFit="1" customWidth="1"/>
    <col min="3" max="3" width="14.109375" bestFit="1" customWidth="1"/>
    <col min="4" max="4" width="10.44140625" bestFit="1" customWidth="1"/>
    <col min="5" max="6" width="9.109375" bestFit="1" customWidth="1"/>
    <col min="7" max="8" width="8.109375" bestFit="1" customWidth="1"/>
    <col min="9" max="9" width="9.109375" bestFit="1" customWidth="1"/>
    <col min="10" max="10" width="10.5546875" bestFit="1" customWidth="1"/>
  </cols>
  <sheetData>
    <row r="1" spans="2:10" ht="15" thickBot="1" x14ac:dyDescent="0.35"/>
    <row r="2" spans="2:10" x14ac:dyDescent="0.3">
      <c r="B2" s="84" t="s">
        <v>84</v>
      </c>
      <c r="C2" s="85"/>
      <c r="D2" s="85"/>
      <c r="E2" s="85"/>
      <c r="F2" s="85"/>
      <c r="G2" s="85"/>
      <c r="H2" s="85"/>
      <c r="I2" s="85"/>
      <c r="J2" s="86"/>
    </row>
    <row r="3" spans="2:10" ht="15" thickBot="1" x14ac:dyDescent="0.35">
      <c r="B3" s="87" t="s">
        <v>85</v>
      </c>
      <c r="C3" s="88"/>
      <c r="D3" s="88"/>
      <c r="E3" s="88"/>
      <c r="F3" s="88"/>
      <c r="G3" s="88"/>
      <c r="H3" s="88"/>
      <c r="I3" s="88"/>
      <c r="J3" s="89"/>
    </row>
    <row r="4" spans="2:10" ht="15" thickBot="1" x14ac:dyDescent="0.35">
      <c r="B4" s="71" t="s">
        <v>0</v>
      </c>
      <c r="C4" s="72" t="s">
        <v>46</v>
      </c>
      <c r="D4" s="72" t="s">
        <v>47</v>
      </c>
      <c r="E4" s="73" t="s">
        <v>48</v>
      </c>
      <c r="F4" s="72" t="s">
        <v>49</v>
      </c>
      <c r="G4" s="72" t="s">
        <v>50</v>
      </c>
      <c r="H4" s="73" t="s">
        <v>51</v>
      </c>
      <c r="I4" s="72" t="s">
        <v>52</v>
      </c>
      <c r="J4" s="72" t="s">
        <v>2</v>
      </c>
    </row>
    <row r="5" spans="2:10" ht="16.2" thickBot="1" x14ac:dyDescent="0.35">
      <c r="B5" s="74" t="s">
        <v>86</v>
      </c>
      <c r="C5" s="75">
        <v>15960</v>
      </c>
      <c r="D5" s="75">
        <v>117560</v>
      </c>
      <c r="E5" s="75">
        <v>46850</v>
      </c>
      <c r="F5" s="75">
        <v>85945</v>
      </c>
      <c r="G5" s="75">
        <v>10970</v>
      </c>
      <c r="H5" s="75">
        <v>20053</v>
      </c>
      <c r="I5" s="75">
        <v>50748</v>
      </c>
      <c r="J5" s="75">
        <v>348087</v>
      </c>
    </row>
    <row r="6" spans="2:10" ht="15" thickBot="1" x14ac:dyDescent="0.35">
      <c r="B6" s="76" t="s">
        <v>12</v>
      </c>
      <c r="C6" s="77">
        <v>28675</v>
      </c>
      <c r="D6" s="77">
        <v>211431</v>
      </c>
      <c r="E6" s="77">
        <v>59559</v>
      </c>
      <c r="F6" s="77">
        <v>146730</v>
      </c>
      <c r="G6" s="77">
        <v>20699</v>
      </c>
      <c r="H6" s="77">
        <v>33199</v>
      </c>
      <c r="I6" s="78"/>
      <c r="J6" s="77">
        <v>500294</v>
      </c>
    </row>
    <row r="7" spans="2:10" ht="16.2" thickBot="1" x14ac:dyDescent="0.35">
      <c r="B7" s="74" t="s">
        <v>87</v>
      </c>
      <c r="C7" s="75">
        <v>4063</v>
      </c>
      <c r="D7" s="75">
        <v>8254</v>
      </c>
      <c r="E7" s="75">
        <v>5959</v>
      </c>
      <c r="F7" s="75">
        <v>13827</v>
      </c>
      <c r="G7" s="75">
        <v>3511</v>
      </c>
      <c r="H7" s="75">
        <v>1330</v>
      </c>
      <c r="I7" s="75">
        <v>1310</v>
      </c>
      <c r="J7" s="75">
        <v>38254</v>
      </c>
    </row>
    <row r="8" spans="2:10" ht="15" thickBot="1" x14ac:dyDescent="0.35">
      <c r="B8" s="76" t="s">
        <v>14</v>
      </c>
      <c r="C8" s="77">
        <v>88</v>
      </c>
      <c r="D8" s="77">
        <v>737</v>
      </c>
      <c r="E8" s="77">
        <v>119</v>
      </c>
      <c r="F8" s="77">
        <v>225</v>
      </c>
      <c r="G8" s="77">
        <v>185</v>
      </c>
      <c r="H8" s="77">
        <v>61</v>
      </c>
      <c r="I8" s="77">
        <v>1288</v>
      </c>
      <c r="J8" s="77">
        <v>2703</v>
      </c>
    </row>
    <row r="9" spans="2:10" ht="16.2" thickBot="1" x14ac:dyDescent="0.35">
      <c r="B9" s="74" t="s">
        <v>88</v>
      </c>
      <c r="C9" s="79"/>
      <c r="D9" s="79"/>
      <c r="E9" s="79"/>
      <c r="F9" s="79"/>
      <c r="G9" s="79"/>
      <c r="H9" s="79"/>
      <c r="I9" s="79"/>
      <c r="J9" s="79"/>
    </row>
    <row r="10" spans="2:10" ht="15" thickBot="1" x14ac:dyDescent="0.35">
      <c r="B10" s="76" t="s">
        <v>16</v>
      </c>
      <c r="C10" s="77">
        <v>263</v>
      </c>
      <c r="D10" s="77">
        <v>4314</v>
      </c>
      <c r="E10" s="77">
        <v>731</v>
      </c>
      <c r="F10" s="77">
        <v>1419</v>
      </c>
      <c r="G10" s="77">
        <v>410</v>
      </c>
      <c r="H10" s="77">
        <v>385</v>
      </c>
      <c r="I10" s="80"/>
      <c r="J10" s="77">
        <v>7524</v>
      </c>
    </row>
    <row r="11" spans="2:10" ht="16.2" thickBot="1" x14ac:dyDescent="0.35">
      <c r="B11" s="74" t="s">
        <v>89</v>
      </c>
      <c r="C11" s="75">
        <v>12768</v>
      </c>
      <c r="D11" s="81">
        <v>83279</v>
      </c>
      <c r="E11" s="81">
        <v>10850</v>
      </c>
      <c r="F11" s="81">
        <v>85679</v>
      </c>
      <c r="G11" s="75">
        <v>978</v>
      </c>
      <c r="H11" s="75">
        <v>4472</v>
      </c>
      <c r="I11" s="75">
        <v>80902</v>
      </c>
      <c r="J11" s="75">
        <v>278928</v>
      </c>
    </row>
    <row r="12" spans="2:10" ht="16.2" thickBot="1" x14ac:dyDescent="0.35">
      <c r="B12" s="76" t="s">
        <v>90</v>
      </c>
      <c r="C12" s="82"/>
      <c r="D12" s="82"/>
      <c r="E12" s="82"/>
      <c r="F12" s="82"/>
      <c r="G12" s="82"/>
      <c r="H12" s="82"/>
      <c r="I12" s="82"/>
      <c r="J12" s="82"/>
    </row>
    <row r="13" spans="2:10" ht="15" thickBot="1" x14ac:dyDescent="0.35">
      <c r="B13" s="74" t="s">
        <v>2</v>
      </c>
      <c r="C13" s="75">
        <v>61817</v>
      </c>
      <c r="D13" s="75">
        <v>425577</v>
      </c>
      <c r="E13" s="75">
        <v>124068</v>
      </c>
      <c r="F13" s="75">
        <v>333825</v>
      </c>
      <c r="G13" s="75">
        <v>36754</v>
      </c>
      <c r="H13" s="75">
        <v>59500</v>
      </c>
      <c r="I13" s="75">
        <v>134248</v>
      </c>
      <c r="J13" s="75">
        <v>1175788</v>
      </c>
    </row>
    <row r="14" spans="2:10" ht="42" customHeight="1" x14ac:dyDescent="0.3">
      <c r="B14" s="246" t="s">
        <v>91</v>
      </c>
      <c r="C14" s="247"/>
      <c r="D14" s="247"/>
      <c r="E14" s="247"/>
      <c r="F14" s="247"/>
      <c r="G14" s="247"/>
      <c r="H14" s="247"/>
      <c r="I14" s="247"/>
      <c r="J14" s="248"/>
    </row>
    <row r="15" spans="2:10" ht="28.8" customHeight="1" x14ac:dyDescent="0.3">
      <c r="B15" s="249" t="s">
        <v>92</v>
      </c>
      <c r="C15" s="250"/>
      <c r="D15" s="250"/>
      <c r="E15" s="250"/>
      <c r="F15" s="250"/>
      <c r="G15" s="250"/>
      <c r="H15" s="250"/>
      <c r="I15" s="250"/>
      <c r="J15" s="251"/>
    </row>
    <row r="16" spans="2:10" ht="87" customHeight="1" x14ac:dyDescent="0.3">
      <c r="B16" s="249" t="s">
        <v>93</v>
      </c>
      <c r="C16" s="250"/>
      <c r="D16" s="250"/>
      <c r="E16" s="250"/>
      <c r="F16" s="250"/>
      <c r="G16" s="250"/>
      <c r="H16" s="250"/>
      <c r="I16" s="250"/>
      <c r="J16" s="251"/>
    </row>
    <row r="17" spans="2:10" ht="15.6" customHeight="1" x14ac:dyDescent="0.3">
      <c r="B17" s="249" t="s">
        <v>94</v>
      </c>
      <c r="C17" s="250"/>
      <c r="D17" s="250"/>
      <c r="E17" s="250"/>
      <c r="F17" s="250"/>
      <c r="G17" s="250"/>
      <c r="H17" s="250"/>
      <c r="I17" s="250"/>
      <c r="J17" s="251"/>
    </row>
    <row r="18" spans="2:10" ht="39.6" customHeight="1" x14ac:dyDescent="0.3">
      <c r="B18" s="252" t="s">
        <v>95</v>
      </c>
      <c r="C18" s="253"/>
      <c r="D18" s="253"/>
      <c r="E18" s="253"/>
      <c r="F18" s="253"/>
      <c r="G18" s="253"/>
      <c r="H18" s="253"/>
      <c r="I18" s="253"/>
      <c r="J18" s="254"/>
    </row>
    <row r="19" spans="2:10" ht="19.2" customHeight="1" thickBot="1" x14ac:dyDescent="0.35">
      <c r="B19" s="243" t="s">
        <v>96</v>
      </c>
      <c r="C19" s="244"/>
      <c r="D19" s="244"/>
      <c r="E19" s="244"/>
      <c r="F19" s="244"/>
      <c r="G19" s="244"/>
      <c r="H19" s="244"/>
      <c r="I19" s="244"/>
      <c r="J19" s="245"/>
    </row>
  </sheetData>
  <mergeCells count="6">
    <mergeCell ref="B19:J19"/>
    <mergeCell ref="B14:J14"/>
    <mergeCell ref="B15:J15"/>
    <mergeCell ref="B16:J16"/>
    <mergeCell ref="B17:J17"/>
    <mergeCell ref="B18:J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5BA-24D4-427F-BC99-F5301B62B2B2}">
  <dimension ref="B2:E12"/>
  <sheetViews>
    <sheetView workbookViewId="0">
      <selection activeCell="D20" sqref="D20"/>
    </sheetView>
  </sheetViews>
  <sheetFormatPr defaultRowHeight="14.4" x14ac:dyDescent="0.3"/>
  <cols>
    <col min="2" max="2" width="22.88671875" bestFit="1" customWidth="1"/>
    <col min="3" max="3" width="14.109375" bestFit="1" customWidth="1"/>
    <col min="4" max="4" width="15.77734375" bestFit="1" customWidth="1"/>
  </cols>
  <sheetData>
    <row r="2" spans="2:5" ht="15.6" customHeight="1" x14ac:dyDescent="0.3">
      <c r="B2" s="66" t="s">
        <v>73</v>
      </c>
      <c r="C2" s="66"/>
      <c r="D2" s="66"/>
      <c r="E2" s="66"/>
    </row>
    <row r="3" spans="2:5" ht="31.2" customHeight="1" thickBot="1" x14ac:dyDescent="0.35">
      <c r="B3" s="67" t="s">
        <v>74</v>
      </c>
      <c r="C3" s="67"/>
      <c r="D3" s="67"/>
      <c r="E3" s="67"/>
    </row>
    <row r="4" spans="2:5" ht="16.2" thickBot="1" x14ac:dyDescent="0.35">
      <c r="B4" s="50" t="s">
        <v>0</v>
      </c>
      <c r="C4" s="51">
        <v>2022</v>
      </c>
      <c r="D4" s="68" t="s">
        <v>75</v>
      </c>
      <c r="E4" s="69"/>
    </row>
    <row r="5" spans="2:5" ht="16.2" thickBot="1" x14ac:dyDescent="0.35">
      <c r="B5" s="52" t="s">
        <v>76</v>
      </c>
      <c r="C5" s="53">
        <v>67050166</v>
      </c>
      <c r="D5" s="58">
        <v>237326107</v>
      </c>
      <c r="E5" s="59"/>
    </row>
    <row r="6" spans="2:5" ht="16.2" thickBot="1" x14ac:dyDescent="0.35">
      <c r="B6" s="50" t="s">
        <v>77</v>
      </c>
      <c r="C6" s="54">
        <v>-121007</v>
      </c>
      <c r="D6" s="56">
        <v>1037745</v>
      </c>
      <c r="E6" s="57"/>
    </row>
    <row r="7" spans="2:5" ht="16.2" thickBot="1" x14ac:dyDescent="0.35">
      <c r="B7" s="52" t="s">
        <v>78</v>
      </c>
      <c r="C7" s="53">
        <v>578147711</v>
      </c>
      <c r="D7" s="58">
        <v>1633558856</v>
      </c>
      <c r="E7" s="59"/>
    </row>
    <row r="8" spans="2:5" ht="16.2" thickBot="1" x14ac:dyDescent="0.35">
      <c r="B8" s="50" t="s">
        <v>79</v>
      </c>
      <c r="C8" s="54">
        <v>0</v>
      </c>
      <c r="D8" s="56">
        <v>0</v>
      </c>
      <c r="E8" s="57"/>
    </row>
    <row r="9" spans="2:5" ht="16.2" thickBot="1" x14ac:dyDescent="0.35">
      <c r="B9" s="52" t="s">
        <v>80</v>
      </c>
      <c r="C9" s="53">
        <v>0</v>
      </c>
      <c r="D9" s="58">
        <v>0</v>
      </c>
      <c r="E9" s="59"/>
    </row>
    <row r="10" spans="2:5" ht="16.2" thickBot="1" x14ac:dyDescent="0.35">
      <c r="B10" s="50" t="s">
        <v>81</v>
      </c>
      <c r="C10" s="55">
        <v>645076870</v>
      </c>
      <c r="D10" s="60">
        <v>1871922708</v>
      </c>
      <c r="E10" s="61"/>
    </row>
    <row r="11" spans="2:5" ht="39.6" customHeight="1" x14ac:dyDescent="0.3">
      <c r="B11" s="62" t="s">
        <v>82</v>
      </c>
      <c r="C11" s="62"/>
      <c r="D11" s="62"/>
      <c r="E11" s="64"/>
    </row>
    <row r="12" spans="2:5" ht="52.8" customHeight="1" x14ac:dyDescent="0.3">
      <c r="B12" s="63" t="s">
        <v>83</v>
      </c>
      <c r="C12" s="63"/>
      <c r="D12" s="63"/>
      <c r="E12" s="6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6E830-D007-4E9C-A362-D0039400BF36}">
  <dimension ref="B2:M21"/>
  <sheetViews>
    <sheetView workbookViewId="0">
      <selection activeCell="C6" sqref="C6"/>
    </sheetView>
  </sheetViews>
  <sheetFormatPr defaultRowHeight="14.4" x14ac:dyDescent="0.3"/>
  <sheetData>
    <row r="2" spans="2:13" x14ac:dyDescent="0.3">
      <c r="B2" s="258" t="s">
        <v>63</v>
      </c>
      <c r="C2" s="259"/>
      <c r="D2" s="259"/>
      <c r="E2" s="259"/>
      <c r="F2" s="259"/>
      <c r="G2" s="259"/>
      <c r="H2" s="259"/>
      <c r="I2" s="259"/>
      <c r="J2" s="259"/>
      <c r="K2" s="259"/>
      <c r="L2" s="260"/>
      <c r="M2" s="264"/>
    </row>
    <row r="3" spans="2:13" x14ac:dyDescent="0.3">
      <c r="B3" s="261" t="s">
        <v>64</v>
      </c>
      <c r="C3" s="262"/>
      <c r="D3" s="262"/>
      <c r="E3" s="262"/>
      <c r="F3" s="262"/>
      <c r="G3" s="262"/>
      <c r="H3" s="262"/>
      <c r="I3" s="262"/>
      <c r="J3" s="262"/>
      <c r="K3" s="262"/>
      <c r="L3" s="263"/>
      <c r="M3" s="264"/>
    </row>
    <row r="4" spans="2:13" ht="24.6" thickBot="1" x14ac:dyDescent="0.35">
      <c r="B4" s="40"/>
      <c r="C4" s="41" t="s">
        <v>46</v>
      </c>
      <c r="D4" s="41" t="s">
        <v>47</v>
      </c>
      <c r="E4" s="41" t="s">
        <v>65</v>
      </c>
      <c r="F4" s="42" t="s">
        <v>66</v>
      </c>
      <c r="G4" s="41" t="s">
        <v>67</v>
      </c>
      <c r="H4" s="42" t="s">
        <v>48</v>
      </c>
      <c r="I4" s="41" t="s">
        <v>49</v>
      </c>
      <c r="J4" s="41" t="s">
        <v>50</v>
      </c>
      <c r="K4" s="41" t="s">
        <v>51</v>
      </c>
      <c r="L4" s="41" t="s">
        <v>68</v>
      </c>
      <c r="M4" s="39"/>
    </row>
    <row r="5" spans="2:13" ht="15" thickBot="1" x14ac:dyDescent="0.35">
      <c r="B5" s="255" t="s">
        <v>69</v>
      </c>
      <c r="C5" s="256"/>
      <c r="D5" s="256"/>
      <c r="E5" s="256"/>
      <c r="F5" s="256"/>
      <c r="G5" s="256"/>
      <c r="H5" s="256"/>
      <c r="I5" s="256"/>
      <c r="J5" s="256"/>
      <c r="K5" s="256"/>
      <c r="L5" s="257"/>
      <c r="M5" s="39"/>
    </row>
    <row r="6" spans="2:13" x14ac:dyDescent="0.3">
      <c r="B6" s="43" t="s">
        <v>57</v>
      </c>
      <c r="C6" s="44">
        <v>190.99</v>
      </c>
      <c r="D6" s="44">
        <v>226.36</v>
      </c>
      <c r="E6" s="44">
        <v>164.82</v>
      </c>
      <c r="F6" s="44">
        <v>170.67</v>
      </c>
      <c r="G6" s="44">
        <v>100.54</v>
      </c>
      <c r="H6" s="44">
        <v>106.04</v>
      </c>
      <c r="I6" s="44">
        <v>111.35</v>
      </c>
      <c r="J6" s="44">
        <v>151.88999999999999</v>
      </c>
      <c r="K6" s="44">
        <v>89.67</v>
      </c>
      <c r="L6" s="44">
        <v>134.22999999999999</v>
      </c>
      <c r="M6" s="39"/>
    </row>
    <row r="7" spans="2:13" x14ac:dyDescent="0.3">
      <c r="B7" s="43" t="s">
        <v>58</v>
      </c>
      <c r="C7" s="45">
        <v>0.61</v>
      </c>
      <c r="D7" s="45">
        <v>0.31</v>
      </c>
      <c r="E7" s="45">
        <v>1.6</v>
      </c>
      <c r="F7" s="45">
        <v>1.41</v>
      </c>
      <c r="G7" s="45">
        <v>1.36</v>
      </c>
      <c r="H7" s="45">
        <v>0.38</v>
      </c>
      <c r="I7" s="45">
        <v>1.31</v>
      </c>
      <c r="J7" s="45">
        <v>0.35</v>
      </c>
      <c r="K7" s="45">
        <v>0.04</v>
      </c>
      <c r="L7" s="45">
        <v>0.02</v>
      </c>
      <c r="M7" s="39"/>
    </row>
    <row r="8" spans="2:13" ht="15" thickBot="1" x14ac:dyDescent="0.35">
      <c r="B8" s="46" t="s">
        <v>54</v>
      </c>
      <c r="C8" s="47">
        <v>3.2000000000000002E-3</v>
      </c>
      <c r="D8" s="47">
        <v>1.4E-3</v>
      </c>
      <c r="E8" s="47">
        <v>9.7000000000000003E-3</v>
      </c>
      <c r="F8" s="47">
        <v>8.3000000000000001E-3</v>
      </c>
      <c r="G8" s="47">
        <v>1.3599999999999999E-2</v>
      </c>
      <c r="H8" s="47">
        <v>3.5999999999999999E-3</v>
      </c>
      <c r="I8" s="47">
        <v>1.2E-2</v>
      </c>
      <c r="J8" s="47">
        <v>2.3E-3</v>
      </c>
      <c r="K8" s="47">
        <v>5.0000000000000001E-4</v>
      </c>
      <c r="L8" s="47">
        <v>2.0000000000000001E-4</v>
      </c>
      <c r="M8" s="39"/>
    </row>
    <row r="9" spans="2:13" ht="15" thickBot="1" x14ac:dyDescent="0.35">
      <c r="B9" s="255" t="s">
        <v>70</v>
      </c>
      <c r="C9" s="256"/>
      <c r="D9" s="256"/>
      <c r="E9" s="256"/>
      <c r="F9" s="256"/>
      <c r="G9" s="256"/>
      <c r="H9" s="256"/>
      <c r="I9" s="256"/>
      <c r="J9" s="256"/>
      <c r="K9" s="256"/>
      <c r="L9" s="257"/>
      <c r="M9" s="39"/>
    </row>
    <row r="10" spans="2:13" x14ac:dyDescent="0.3">
      <c r="B10" s="43" t="s">
        <v>57</v>
      </c>
      <c r="C10" s="44">
        <v>3359.68</v>
      </c>
      <c r="D10" s="44">
        <v>4104.8599999999997</v>
      </c>
      <c r="E10" s="44">
        <v>3341.58</v>
      </c>
      <c r="F10" s="44">
        <v>3709.69</v>
      </c>
      <c r="G10" s="44">
        <v>2364.8200000000002</v>
      </c>
      <c r="H10" s="44">
        <v>2411.5300000000002</v>
      </c>
      <c r="I10" s="44">
        <v>2267.6799999999998</v>
      </c>
      <c r="J10" s="44">
        <v>3352.36</v>
      </c>
      <c r="K10" s="44">
        <v>1884.76</v>
      </c>
      <c r="L10" s="44">
        <v>2838.36</v>
      </c>
      <c r="M10" s="39"/>
    </row>
    <row r="11" spans="2:13" x14ac:dyDescent="0.3">
      <c r="B11" s="43" t="s">
        <v>58</v>
      </c>
      <c r="C11" s="45">
        <v>8.64</v>
      </c>
      <c r="D11" s="45">
        <v>4.45</v>
      </c>
      <c r="E11" s="45">
        <v>46.61</v>
      </c>
      <c r="F11" s="45">
        <v>42.15</v>
      </c>
      <c r="G11" s="45">
        <v>4.5199999999999996</v>
      </c>
      <c r="H11" s="45">
        <v>9.91</v>
      </c>
      <c r="I11" s="45">
        <v>38.64</v>
      </c>
      <c r="J11" s="45">
        <v>1.5</v>
      </c>
      <c r="K11" s="45">
        <v>1.26</v>
      </c>
      <c r="L11" s="45">
        <v>0.47</v>
      </c>
      <c r="M11" s="39"/>
    </row>
    <row r="12" spans="2:13" ht="15" thickBot="1" x14ac:dyDescent="0.35">
      <c r="B12" s="46" t="s">
        <v>54</v>
      </c>
      <c r="C12" s="47">
        <v>2.5999999999999999E-3</v>
      </c>
      <c r="D12" s="47">
        <v>1.1000000000000001E-3</v>
      </c>
      <c r="E12" s="47">
        <v>1.3899999999999999E-2</v>
      </c>
      <c r="F12" s="47">
        <v>1.14E-2</v>
      </c>
      <c r="G12" s="47">
        <v>1.9E-3</v>
      </c>
      <c r="H12" s="47">
        <v>4.1000000000000003E-3</v>
      </c>
      <c r="I12" s="47">
        <v>1.7000000000000001E-2</v>
      </c>
      <c r="J12" s="47">
        <v>4.0000000000000002E-4</v>
      </c>
      <c r="K12" s="47">
        <v>6.9999999999999999E-4</v>
      </c>
      <c r="L12" s="47">
        <v>2.0000000000000001E-4</v>
      </c>
      <c r="M12" s="39"/>
    </row>
    <row r="13" spans="2:13" ht="15" thickBot="1" x14ac:dyDescent="0.35">
      <c r="B13" s="255" t="s">
        <v>71</v>
      </c>
      <c r="C13" s="256"/>
      <c r="D13" s="256"/>
      <c r="E13" s="256"/>
      <c r="F13" s="256"/>
      <c r="G13" s="256"/>
      <c r="H13" s="256"/>
      <c r="I13" s="256"/>
      <c r="J13" s="256"/>
      <c r="K13" s="256"/>
      <c r="L13" s="257"/>
      <c r="M13" s="39"/>
    </row>
    <row r="14" spans="2:13" x14ac:dyDescent="0.3">
      <c r="B14" s="43" t="s">
        <v>57</v>
      </c>
      <c r="C14" s="44">
        <v>12817.73</v>
      </c>
      <c r="D14" s="44">
        <v>14896.6</v>
      </c>
      <c r="E14" s="44">
        <v>11892.48</v>
      </c>
      <c r="F14" s="44">
        <v>13348.56</v>
      </c>
      <c r="G14" s="44">
        <v>10539.92</v>
      </c>
      <c r="H14" s="44">
        <v>11052.93</v>
      </c>
      <c r="I14" s="44">
        <v>8497.66</v>
      </c>
      <c r="J14" s="44">
        <v>13071.46</v>
      </c>
      <c r="K14" s="44">
        <v>8493.26</v>
      </c>
      <c r="L14" s="44">
        <v>9782.82</v>
      </c>
      <c r="M14" s="39"/>
    </row>
    <row r="15" spans="2:13" x14ac:dyDescent="0.3">
      <c r="B15" s="43" t="s">
        <v>58</v>
      </c>
      <c r="C15" s="45">
        <v>31.06</v>
      </c>
      <c r="D15" s="45">
        <v>17.809999999999999</v>
      </c>
      <c r="E15" s="45">
        <v>186.44</v>
      </c>
      <c r="F15" s="45">
        <v>168.6</v>
      </c>
      <c r="G15" s="45">
        <v>18.07</v>
      </c>
      <c r="H15" s="45">
        <v>54.91</v>
      </c>
      <c r="I15" s="45">
        <v>199.34</v>
      </c>
      <c r="J15" s="45">
        <v>5.72</v>
      </c>
      <c r="K15" s="45">
        <v>-16.46</v>
      </c>
      <c r="L15" s="45">
        <v>1.28</v>
      </c>
      <c r="M15" s="39"/>
    </row>
    <row r="16" spans="2:13" ht="15" thickBot="1" x14ac:dyDescent="0.35">
      <c r="B16" s="46" t="s">
        <v>54</v>
      </c>
      <c r="C16" s="47">
        <v>2.3999999999999998E-3</v>
      </c>
      <c r="D16" s="47">
        <v>1.1999999999999999E-3</v>
      </c>
      <c r="E16" s="47">
        <v>1.5699999999999999E-2</v>
      </c>
      <c r="F16" s="47">
        <v>1.26E-2</v>
      </c>
      <c r="G16" s="47">
        <v>1.6999999999999999E-3</v>
      </c>
      <c r="H16" s="47">
        <v>5.0000000000000001E-3</v>
      </c>
      <c r="I16" s="47">
        <v>2.35E-2</v>
      </c>
      <c r="J16" s="47">
        <v>4.0000000000000002E-4</v>
      </c>
      <c r="K16" s="47">
        <v>-1.9E-3</v>
      </c>
      <c r="L16" s="47">
        <v>1E-4</v>
      </c>
      <c r="M16" s="39"/>
    </row>
    <row r="17" spans="2:13" ht="15" thickBot="1" x14ac:dyDescent="0.35">
      <c r="B17" s="255" t="s">
        <v>72</v>
      </c>
      <c r="C17" s="256"/>
      <c r="D17" s="256"/>
      <c r="E17" s="256"/>
      <c r="F17" s="256"/>
      <c r="G17" s="256"/>
      <c r="H17" s="256"/>
      <c r="I17" s="256"/>
      <c r="J17" s="256"/>
      <c r="K17" s="256"/>
      <c r="L17" s="257"/>
      <c r="M17" s="39"/>
    </row>
    <row r="18" spans="2:13" x14ac:dyDescent="0.3">
      <c r="B18" s="267" t="s">
        <v>57</v>
      </c>
      <c r="C18" s="48">
        <v>123548.72</v>
      </c>
      <c r="D18" s="48">
        <v>168678.49</v>
      </c>
      <c r="E18" s="48">
        <v>113645.63</v>
      </c>
      <c r="F18" s="48">
        <v>127852.48</v>
      </c>
      <c r="G18" s="48">
        <v>97002.32</v>
      </c>
      <c r="H18" s="48">
        <v>82755.3</v>
      </c>
      <c r="I18" s="48">
        <v>77619.45</v>
      </c>
      <c r="J18" s="48">
        <v>128243.22</v>
      </c>
      <c r="K18" s="48">
        <v>64560.79</v>
      </c>
      <c r="L18" s="48">
        <v>79326.38</v>
      </c>
      <c r="M18" s="39"/>
    </row>
    <row r="19" spans="2:13" x14ac:dyDescent="0.3">
      <c r="B19" s="268"/>
      <c r="C19" s="269">
        <v>280.95999999999998</v>
      </c>
      <c r="D19" s="269">
        <v>252.8</v>
      </c>
      <c r="E19" s="270">
        <v>1864.4</v>
      </c>
      <c r="F19" s="270">
        <v>1685.98</v>
      </c>
      <c r="G19" s="269">
        <v>180.72</v>
      </c>
      <c r="H19" s="269">
        <v>318.14999999999998</v>
      </c>
      <c r="I19" s="270">
        <v>1545.38</v>
      </c>
      <c r="J19" s="269">
        <v>54.45</v>
      </c>
      <c r="K19" s="265">
        <v>-112.39</v>
      </c>
      <c r="L19" s="266">
        <v>5.14</v>
      </c>
      <c r="M19" s="39"/>
    </row>
    <row r="20" spans="2:13" x14ac:dyDescent="0.3">
      <c r="B20" s="43" t="s">
        <v>58</v>
      </c>
      <c r="C20" s="269"/>
      <c r="D20" s="269"/>
      <c r="E20" s="270"/>
      <c r="F20" s="270"/>
      <c r="G20" s="269"/>
      <c r="H20" s="269"/>
      <c r="I20" s="270"/>
      <c r="J20" s="269"/>
      <c r="K20" s="265"/>
      <c r="L20" s="266"/>
      <c r="M20" s="39"/>
    </row>
    <row r="21" spans="2:13" ht="15" thickBot="1" x14ac:dyDescent="0.35">
      <c r="B21" s="46" t="s">
        <v>54</v>
      </c>
      <c r="C21" s="49">
        <v>2.3E-3</v>
      </c>
      <c r="D21" s="49">
        <v>1.5E-3</v>
      </c>
      <c r="E21" s="49">
        <v>1.6400000000000001E-2</v>
      </c>
      <c r="F21" s="49">
        <v>1.32E-2</v>
      </c>
      <c r="G21" s="49">
        <v>1.9E-3</v>
      </c>
      <c r="H21" s="49">
        <v>3.8E-3</v>
      </c>
      <c r="I21" s="49">
        <v>1.9900000000000001E-2</v>
      </c>
      <c r="J21" s="49">
        <v>4.0000000000000002E-4</v>
      </c>
      <c r="K21" s="49">
        <v>-1.6999999999999999E-3</v>
      </c>
      <c r="L21" s="49">
        <v>1E-4</v>
      </c>
      <c r="M21" s="39"/>
    </row>
  </sheetData>
  <mergeCells count="18">
    <mergeCell ref="K19:K20"/>
    <mergeCell ref="L19:L20"/>
    <mergeCell ref="B17:L17"/>
    <mergeCell ref="B18:B19"/>
    <mergeCell ref="C19:C20"/>
    <mergeCell ref="D19:D20"/>
    <mergeCell ref="E19:E20"/>
    <mergeCell ref="F19:F20"/>
    <mergeCell ref="G19:G20"/>
    <mergeCell ref="H19:H20"/>
    <mergeCell ref="I19:I20"/>
    <mergeCell ref="J19:J20"/>
    <mergeCell ref="B13:L13"/>
    <mergeCell ref="B2:L2"/>
    <mergeCell ref="B3:L3"/>
    <mergeCell ref="M2:M3"/>
    <mergeCell ref="B5:L5"/>
    <mergeCell ref="B9:L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3B1E8-589D-4CB1-9496-86302A540620}">
  <dimension ref="B2:I24"/>
  <sheetViews>
    <sheetView workbookViewId="0">
      <selection activeCell="B2" sqref="B2:I9"/>
    </sheetView>
  </sheetViews>
  <sheetFormatPr defaultRowHeight="14.4" x14ac:dyDescent="0.3"/>
  <cols>
    <col min="2" max="2" width="8" bestFit="1" customWidth="1"/>
    <col min="3" max="3" width="12.77734375" bestFit="1" customWidth="1"/>
    <col min="4" max="4" width="11" bestFit="1" customWidth="1"/>
    <col min="5" max="6" width="11.44140625" bestFit="1" customWidth="1"/>
    <col min="7" max="7" width="11" bestFit="1" customWidth="1"/>
    <col min="8" max="8" width="11.44140625" bestFit="1" customWidth="1"/>
    <col min="9" max="9" width="11" bestFit="1" customWidth="1"/>
  </cols>
  <sheetData>
    <row r="2" spans="2:9" x14ac:dyDescent="0.3">
      <c r="B2" s="258" t="s">
        <v>43</v>
      </c>
      <c r="C2" s="259"/>
      <c r="D2" s="259"/>
      <c r="E2" s="259"/>
      <c r="F2" s="259"/>
      <c r="G2" s="259"/>
      <c r="H2" s="259"/>
      <c r="I2" s="260"/>
    </row>
    <row r="3" spans="2:9" x14ac:dyDescent="0.3">
      <c r="B3" s="258" t="s">
        <v>44</v>
      </c>
      <c r="C3" s="259"/>
      <c r="D3" s="259"/>
      <c r="E3" s="259"/>
      <c r="F3" s="259"/>
      <c r="G3" s="259"/>
      <c r="H3" s="259"/>
      <c r="I3" s="260"/>
    </row>
    <row r="4" spans="2:9" x14ac:dyDescent="0.3">
      <c r="B4" s="274" t="s">
        <v>45</v>
      </c>
      <c r="C4" s="275"/>
      <c r="D4" s="275"/>
      <c r="E4" s="275"/>
      <c r="F4" s="275"/>
      <c r="G4" s="275"/>
      <c r="H4" s="275"/>
      <c r="I4" s="276"/>
    </row>
    <row r="5" spans="2:9" ht="15" thickBot="1" x14ac:dyDescent="0.35">
      <c r="B5" s="27"/>
      <c r="C5" s="38" t="s">
        <v>46</v>
      </c>
      <c r="D5" s="38" t="s">
        <v>47</v>
      </c>
      <c r="E5" s="38" t="s">
        <v>48</v>
      </c>
      <c r="F5" s="38" t="s">
        <v>49</v>
      </c>
      <c r="G5" s="38" t="s">
        <v>50</v>
      </c>
      <c r="H5" s="38" t="s">
        <v>51</v>
      </c>
      <c r="I5" s="38" t="s">
        <v>52</v>
      </c>
    </row>
    <row r="6" spans="2:9" ht="15" thickBot="1" x14ac:dyDescent="0.35">
      <c r="B6" s="271" t="s">
        <v>53</v>
      </c>
      <c r="C6" s="272"/>
      <c r="D6" s="272"/>
      <c r="E6" s="272"/>
      <c r="F6" s="272"/>
      <c r="G6" s="272"/>
      <c r="H6" s="272"/>
      <c r="I6" s="273"/>
    </row>
    <row r="7" spans="2:9" x14ac:dyDescent="0.3">
      <c r="B7" s="37" t="s">
        <v>62</v>
      </c>
      <c r="C7" s="29">
        <v>154.19999999999999</v>
      </c>
      <c r="D7" s="29">
        <v>181.79</v>
      </c>
      <c r="E7" s="30">
        <v>93.73</v>
      </c>
      <c r="F7" s="30">
        <v>95.91</v>
      </c>
      <c r="G7" s="29">
        <v>141.65</v>
      </c>
      <c r="H7" s="30">
        <v>98.06</v>
      </c>
      <c r="I7" s="29">
        <v>168.65</v>
      </c>
    </row>
    <row r="8" spans="2:9" x14ac:dyDescent="0.3">
      <c r="B8" s="34" t="s">
        <v>58</v>
      </c>
      <c r="C8" s="30">
        <v>9.34</v>
      </c>
      <c r="D8" s="30">
        <v>7.91</v>
      </c>
      <c r="E8" s="30">
        <v>7.15</v>
      </c>
      <c r="F8" s="30">
        <v>9.3800000000000008</v>
      </c>
      <c r="G8" s="30">
        <v>8.7100000000000009</v>
      </c>
      <c r="H8" s="30">
        <v>7.54</v>
      </c>
      <c r="I8" s="30">
        <v>6.27</v>
      </c>
    </row>
    <row r="9" spans="2:9" ht="15" thickBot="1" x14ac:dyDescent="0.35">
      <c r="B9" s="31" t="s">
        <v>54</v>
      </c>
      <c r="C9" s="32">
        <v>6.0999999999999999E-2</v>
      </c>
      <c r="D9" s="33" t="s">
        <v>55</v>
      </c>
      <c r="E9" s="32">
        <v>7.5999999999999998E-2</v>
      </c>
      <c r="F9" s="32">
        <v>9.8000000000000004E-2</v>
      </c>
      <c r="G9" s="32">
        <v>6.0999999999999999E-2</v>
      </c>
      <c r="H9" s="32">
        <v>7.6999999999999999E-2</v>
      </c>
      <c r="I9" s="32">
        <v>3.6999999999999998E-2</v>
      </c>
    </row>
    <row r="10" spans="2:9" ht="15" thickBot="1" x14ac:dyDescent="0.35">
      <c r="B10" s="271" t="s">
        <v>56</v>
      </c>
      <c r="C10" s="272"/>
      <c r="D10" s="272"/>
      <c r="E10" s="272"/>
      <c r="F10" s="272"/>
      <c r="G10" s="272"/>
      <c r="H10" s="272"/>
      <c r="I10" s="273"/>
    </row>
    <row r="11" spans="2:9" x14ac:dyDescent="0.3">
      <c r="B11" s="34" t="s">
        <v>57</v>
      </c>
      <c r="C11" s="35">
        <v>2353.64</v>
      </c>
      <c r="D11" s="35">
        <v>3477.45</v>
      </c>
      <c r="E11" s="35">
        <v>1784.57</v>
      </c>
      <c r="F11" s="35">
        <v>2002.9</v>
      </c>
      <c r="G11" s="35">
        <v>2479.9699999999998</v>
      </c>
      <c r="H11" s="35">
        <v>2416.86</v>
      </c>
      <c r="I11" s="35">
        <v>3259.34</v>
      </c>
    </row>
    <row r="12" spans="2:9" x14ac:dyDescent="0.3">
      <c r="B12" s="34" t="s">
        <v>58</v>
      </c>
      <c r="C12" s="35">
        <v>171.73</v>
      </c>
      <c r="D12" s="35">
        <v>157.6</v>
      </c>
      <c r="E12" s="35">
        <v>138.38999999999999</v>
      </c>
      <c r="F12" s="35">
        <v>183.52</v>
      </c>
      <c r="G12" s="35">
        <v>153.91999999999999</v>
      </c>
      <c r="H12" s="35">
        <v>159</v>
      </c>
      <c r="I12" s="35">
        <v>125.28</v>
      </c>
    </row>
    <row r="13" spans="2:9" ht="15" thickBot="1" x14ac:dyDescent="0.35">
      <c r="B13" s="31" t="s">
        <v>54</v>
      </c>
      <c r="C13" s="32">
        <v>7.2999999999999995E-2</v>
      </c>
      <c r="D13" s="32">
        <v>4.4999999999999998E-2</v>
      </c>
      <c r="E13" s="32">
        <v>7.8E-2</v>
      </c>
      <c r="F13" s="32">
        <v>9.1999999999999998E-2</v>
      </c>
      <c r="G13" s="32">
        <v>6.2E-2</v>
      </c>
      <c r="H13" s="32">
        <v>6.6000000000000003E-2</v>
      </c>
      <c r="I13" s="32">
        <v>3.7999999999999999E-2</v>
      </c>
    </row>
    <row r="14" spans="2:9" ht="15" thickBot="1" x14ac:dyDescent="0.35">
      <c r="B14" s="271" t="s">
        <v>59</v>
      </c>
      <c r="C14" s="272"/>
      <c r="D14" s="272"/>
      <c r="E14" s="272"/>
      <c r="F14" s="272"/>
      <c r="G14" s="272"/>
      <c r="H14" s="272"/>
      <c r="I14" s="273"/>
    </row>
    <row r="15" spans="2:9" x14ac:dyDescent="0.3">
      <c r="B15" s="34" t="s">
        <v>57</v>
      </c>
      <c r="C15" s="35">
        <v>117445.36</v>
      </c>
      <c r="D15" s="35">
        <v>164131.22</v>
      </c>
      <c r="E15" s="35">
        <v>80728.52</v>
      </c>
      <c r="F15" s="35">
        <v>86231.63</v>
      </c>
      <c r="G15" s="35">
        <v>115864.77</v>
      </c>
      <c r="H15" s="35">
        <v>95758.48</v>
      </c>
      <c r="I15" s="35">
        <v>156874.89000000001</v>
      </c>
    </row>
    <row r="16" spans="2:9" x14ac:dyDescent="0.3">
      <c r="B16" s="34" t="s">
        <v>58</v>
      </c>
      <c r="C16" s="35">
        <v>9439.89</v>
      </c>
      <c r="D16" s="35">
        <v>8490.1</v>
      </c>
      <c r="E16" s="35">
        <v>7778.06</v>
      </c>
      <c r="F16" s="35">
        <v>10203.06</v>
      </c>
      <c r="G16" s="35">
        <v>8464.08</v>
      </c>
      <c r="H16" s="35">
        <v>8876.2099999999991</v>
      </c>
      <c r="I16" s="35">
        <v>7158.96</v>
      </c>
    </row>
    <row r="17" spans="2:9" ht="15" thickBot="1" x14ac:dyDescent="0.35">
      <c r="B17" s="31" t="s">
        <v>54</v>
      </c>
      <c r="C17" s="32">
        <v>0.08</v>
      </c>
      <c r="D17" s="32">
        <v>5.1999999999999998E-2</v>
      </c>
      <c r="E17" s="32">
        <v>9.6000000000000002E-2</v>
      </c>
      <c r="F17" s="32">
        <v>0.11799999999999999</v>
      </c>
      <c r="G17" s="32">
        <v>7.2999999999999995E-2</v>
      </c>
      <c r="H17" s="32">
        <v>9.2999999999999999E-2</v>
      </c>
      <c r="I17" s="32">
        <v>4.5999999999999999E-2</v>
      </c>
    </row>
    <row r="18" spans="2:9" ht="15" thickBot="1" x14ac:dyDescent="0.35">
      <c r="B18" s="271" t="s">
        <v>60</v>
      </c>
      <c r="C18" s="272"/>
      <c r="D18" s="272"/>
      <c r="E18" s="272"/>
      <c r="F18" s="272"/>
      <c r="G18" s="272"/>
      <c r="H18" s="272"/>
      <c r="I18" s="273"/>
    </row>
    <row r="19" spans="2:9" x14ac:dyDescent="0.3">
      <c r="B19" s="34" t="s">
        <v>57</v>
      </c>
      <c r="C19" s="35">
        <v>190505.51</v>
      </c>
      <c r="D19" s="35">
        <v>240355.82</v>
      </c>
      <c r="E19" s="35">
        <v>129654.24</v>
      </c>
      <c r="F19" s="35">
        <v>129212.56</v>
      </c>
      <c r="G19" s="35">
        <v>182302.28</v>
      </c>
      <c r="H19" s="35">
        <v>146763.07</v>
      </c>
      <c r="I19" s="35">
        <v>258085.9</v>
      </c>
    </row>
    <row r="20" spans="2:9" x14ac:dyDescent="0.3">
      <c r="B20" s="34" t="s">
        <v>58</v>
      </c>
      <c r="C20" s="35">
        <v>16412.62</v>
      </c>
      <c r="D20" s="35">
        <v>14483.37</v>
      </c>
      <c r="E20" s="35">
        <v>13724</v>
      </c>
      <c r="F20" s="36" t="s">
        <v>61</v>
      </c>
      <c r="G20" s="35">
        <v>15230</v>
      </c>
      <c r="H20" s="35">
        <v>15576.92</v>
      </c>
      <c r="I20" s="35">
        <v>12886.13</v>
      </c>
    </row>
    <row r="21" spans="2:9" ht="15" thickBot="1" x14ac:dyDescent="0.35">
      <c r="B21" s="31" t="s">
        <v>54</v>
      </c>
      <c r="C21" s="32">
        <v>8.5999999999999993E-2</v>
      </c>
      <c r="D21" s="32">
        <v>0.06</v>
      </c>
      <c r="E21" s="32">
        <v>0.106</v>
      </c>
      <c r="F21" s="32">
        <v>0.126</v>
      </c>
      <c r="G21" s="32">
        <v>8.4000000000000005E-2</v>
      </c>
      <c r="H21" s="32">
        <v>0.106</v>
      </c>
      <c r="I21" s="32">
        <v>0.05</v>
      </c>
    </row>
    <row r="22" spans="2:9" x14ac:dyDescent="0.3">
      <c r="B22" s="1"/>
      <c r="C22" s="1"/>
    </row>
    <row r="23" spans="2:9" x14ac:dyDescent="0.3">
      <c r="B23" s="1"/>
      <c r="C23" s="1"/>
    </row>
    <row r="24" spans="2:9" x14ac:dyDescent="0.3">
      <c r="B24" s="1"/>
      <c r="C24" s="1"/>
    </row>
  </sheetData>
  <mergeCells count="7">
    <mergeCell ref="B14:I14"/>
    <mergeCell ref="B18:I18"/>
    <mergeCell ref="B2:I2"/>
    <mergeCell ref="B3:I3"/>
    <mergeCell ref="B4:I4"/>
    <mergeCell ref="B6:I6"/>
    <mergeCell ref="B10:I10"/>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D3012-3735-419E-AC43-42D1C0A86EB1}">
  <dimension ref="B2:J21"/>
  <sheetViews>
    <sheetView showGridLines="0" tabSelected="1" workbookViewId="0">
      <selection activeCell="N2" sqref="N2"/>
    </sheetView>
  </sheetViews>
  <sheetFormatPr defaultRowHeight="14.4" x14ac:dyDescent="0.3"/>
  <cols>
    <col min="1" max="1" width="8.88671875" style="294"/>
    <col min="2" max="2" width="23.88671875" style="294" bestFit="1" customWidth="1"/>
    <col min="3" max="3" width="14.21875" style="294" bestFit="1" customWidth="1"/>
    <col min="4" max="6" width="13.44140625" style="294" bestFit="1" customWidth="1"/>
    <col min="7" max="7" width="11.88671875" style="294" bestFit="1" customWidth="1"/>
    <col min="8" max="8" width="13.44140625" style="294" bestFit="1" customWidth="1"/>
    <col min="9" max="9" width="12.44140625" style="294" bestFit="1" customWidth="1"/>
    <col min="10" max="10" width="14" style="294" bestFit="1" customWidth="1"/>
    <col min="11" max="11" width="15.109375" style="294" bestFit="1" customWidth="1"/>
    <col min="12" max="16384" width="8.88671875" style="294"/>
  </cols>
  <sheetData>
    <row r="2" spans="2:10" x14ac:dyDescent="0.3">
      <c r="B2" s="297" t="s">
        <v>277</v>
      </c>
    </row>
    <row r="4" spans="2:10" x14ac:dyDescent="0.3">
      <c r="B4" s="302" t="s">
        <v>278</v>
      </c>
      <c r="C4" s="302"/>
      <c r="D4" s="302"/>
      <c r="E4" s="302"/>
      <c r="F4" s="302"/>
      <c r="G4" s="302"/>
      <c r="H4" s="302"/>
      <c r="I4" s="302"/>
      <c r="J4" s="302"/>
    </row>
    <row r="5" spans="2:10" x14ac:dyDescent="0.3">
      <c r="B5" s="303" t="s">
        <v>0</v>
      </c>
      <c r="C5" s="304" t="s">
        <v>46</v>
      </c>
      <c r="D5" s="304" t="s">
        <v>47</v>
      </c>
      <c r="E5" s="304" t="s">
        <v>48</v>
      </c>
      <c r="F5" s="304" t="s">
        <v>49</v>
      </c>
      <c r="G5" s="304" t="s">
        <v>50</v>
      </c>
      <c r="H5" s="304" t="s">
        <v>51</v>
      </c>
      <c r="I5" s="304" t="s">
        <v>52</v>
      </c>
      <c r="J5" s="304" t="s">
        <v>2</v>
      </c>
    </row>
    <row r="6" spans="2:10" x14ac:dyDescent="0.3">
      <c r="B6" s="305" t="s">
        <v>2</v>
      </c>
      <c r="C6" s="306">
        <v>61817</v>
      </c>
      <c r="D6" s="306">
        <v>425577</v>
      </c>
      <c r="E6" s="306">
        <v>124068</v>
      </c>
      <c r="F6" s="306">
        <v>333825</v>
      </c>
      <c r="G6" s="306">
        <v>36754</v>
      </c>
      <c r="H6" s="306">
        <v>59500</v>
      </c>
      <c r="I6" s="306">
        <v>134248</v>
      </c>
      <c r="J6" s="306">
        <v>1175788</v>
      </c>
    </row>
    <row r="8" spans="2:10" ht="14.4" customHeight="1" x14ac:dyDescent="0.3">
      <c r="B8" s="307" t="s">
        <v>279</v>
      </c>
      <c r="C8" s="307"/>
      <c r="D8" s="307"/>
      <c r="E8" s="307"/>
      <c r="F8" s="307"/>
      <c r="G8" s="307"/>
      <c r="H8" s="307"/>
      <c r="I8" s="307"/>
    </row>
    <row r="9" spans="2:10" x14ac:dyDescent="0.3">
      <c r="B9" s="308" t="s">
        <v>53</v>
      </c>
      <c r="C9" s="304" t="s">
        <v>46</v>
      </c>
      <c r="D9" s="304" t="s">
        <v>47</v>
      </c>
      <c r="E9" s="304" t="s">
        <v>48</v>
      </c>
      <c r="F9" s="304" t="s">
        <v>49</v>
      </c>
      <c r="G9" s="304" t="s">
        <v>50</v>
      </c>
      <c r="H9" s="304" t="s">
        <v>51</v>
      </c>
      <c r="I9" s="304" t="s">
        <v>52</v>
      </c>
    </row>
    <row r="10" spans="2:10" x14ac:dyDescent="0.3">
      <c r="B10" s="309" t="s">
        <v>62</v>
      </c>
      <c r="C10" s="317">
        <v>154.19999999999999</v>
      </c>
      <c r="D10" s="317">
        <v>181.79</v>
      </c>
      <c r="E10" s="317">
        <v>93.73</v>
      </c>
      <c r="F10" s="317">
        <v>95.91</v>
      </c>
      <c r="G10" s="317">
        <v>141.65</v>
      </c>
      <c r="H10" s="317">
        <v>98.06</v>
      </c>
      <c r="I10" s="317">
        <v>168.65</v>
      </c>
    </row>
    <row r="11" spans="2:10" x14ac:dyDescent="0.3">
      <c r="B11" s="312" t="s">
        <v>280</v>
      </c>
      <c r="C11" s="317">
        <v>9.34</v>
      </c>
      <c r="D11" s="317">
        <v>7.91</v>
      </c>
      <c r="E11" s="317">
        <v>7.15</v>
      </c>
      <c r="F11" s="317">
        <v>9.3800000000000008</v>
      </c>
      <c r="G11" s="317">
        <v>8.7100000000000009</v>
      </c>
      <c r="H11" s="317">
        <v>7.54</v>
      </c>
      <c r="I11" s="317">
        <v>6.27</v>
      </c>
    </row>
    <row r="12" spans="2:10" x14ac:dyDescent="0.3">
      <c r="B12" s="312" t="s">
        <v>54</v>
      </c>
      <c r="C12" s="318">
        <v>6.0999999999999999E-2</v>
      </c>
      <c r="D12" s="318">
        <v>4.3999999999999997E-2</v>
      </c>
      <c r="E12" s="318">
        <v>7.5999999999999998E-2</v>
      </c>
      <c r="F12" s="318">
        <v>9.8000000000000004E-2</v>
      </c>
      <c r="G12" s="318">
        <v>6.0999999999999999E-2</v>
      </c>
      <c r="H12" s="318">
        <v>7.6999999999999999E-2</v>
      </c>
      <c r="I12" s="318">
        <v>3.6999999999999998E-2</v>
      </c>
    </row>
    <row r="14" spans="2:10" x14ac:dyDescent="0.3">
      <c r="B14" s="314" t="s">
        <v>276</v>
      </c>
      <c r="C14" s="314"/>
      <c r="D14" s="314"/>
      <c r="E14" s="314"/>
      <c r="F14" s="314"/>
      <c r="G14" s="314"/>
      <c r="H14" s="314"/>
      <c r="I14" s="314"/>
      <c r="J14" s="306">
        <f>'Table 8'!F11*1000</f>
        <v>43756000</v>
      </c>
    </row>
    <row r="15" spans="2:10" x14ac:dyDescent="0.3">
      <c r="B15" s="315" t="s">
        <v>281</v>
      </c>
      <c r="C15" s="315"/>
      <c r="D15" s="315"/>
      <c r="E15" s="315"/>
      <c r="F15" s="315"/>
      <c r="G15" s="315"/>
      <c r="H15" s="315"/>
      <c r="I15" s="315"/>
      <c r="J15" s="316">
        <f>J14/J6</f>
        <v>37.214191674009257</v>
      </c>
    </row>
    <row r="16" spans="2:10" x14ac:dyDescent="0.3">
      <c r="B16" s="315" t="s">
        <v>282</v>
      </c>
      <c r="C16" s="315"/>
      <c r="D16" s="315"/>
      <c r="E16" s="315"/>
      <c r="F16" s="315"/>
      <c r="G16" s="315"/>
      <c r="H16" s="315"/>
      <c r="I16" s="315"/>
      <c r="J16" s="316">
        <v>30</v>
      </c>
    </row>
    <row r="18" spans="2:9" x14ac:dyDescent="0.3">
      <c r="B18" s="307" t="s">
        <v>283</v>
      </c>
      <c r="C18" s="307"/>
      <c r="D18" s="307"/>
      <c r="E18" s="307"/>
      <c r="F18" s="307"/>
      <c r="G18" s="307"/>
      <c r="H18" s="307"/>
      <c r="I18" s="307"/>
    </row>
    <row r="19" spans="2:9" x14ac:dyDescent="0.3">
      <c r="B19" s="308" t="s">
        <v>53</v>
      </c>
      <c r="C19" s="304" t="s">
        <v>46</v>
      </c>
      <c r="D19" s="304" t="s">
        <v>47</v>
      </c>
      <c r="E19" s="304" t="s">
        <v>48</v>
      </c>
      <c r="F19" s="304" t="s">
        <v>49</v>
      </c>
      <c r="G19" s="304" t="s">
        <v>50</v>
      </c>
      <c r="H19" s="304" t="s">
        <v>51</v>
      </c>
      <c r="I19" s="304" t="s">
        <v>52</v>
      </c>
    </row>
    <row r="20" spans="2:9" x14ac:dyDescent="0.3">
      <c r="B20" s="309" t="s">
        <v>62</v>
      </c>
      <c r="C20" s="317">
        <f>C10-C11+C21</f>
        <v>425.05999999999995</v>
      </c>
      <c r="D20" s="317">
        <f t="shared" ref="D20:I20" si="0">D10-D11+D21</f>
        <v>411.18</v>
      </c>
      <c r="E20" s="317">
        <f t="shared" si="0"/>
        <v>301.08</v>
      </c>
      <c r="F20" s="317">
        <f t="shared" si="0"/>
        <v>367.93000000000006</v>
      </c>
      <c r="G20" s="317">
        <f t="shared" si="0"/>
        <v>394.24</v>
      </c>
      <c r="H20" s="317">
        <f t="shared" si="0"/>
        <v>316.71999999999997</v>
      </c>
      <c r="I20" s="317">
        <f t="shared" si="0"/>
        <v>350.48</v>
      </c>
    </row>
    <row r="21" spans="2:9" x14ac:dyDescent="0.3">
      <c r="B21" s="312" t="s">
        <v>280</v>
      </c>
      <c r="C21" s="317">
        <f>C11*30</f>
        <v>280.2</v>
      </c>
      <c r="D21" s="317">
        <f>30*D11</f>
        <v>237.3</v>
      </c>
      <c r="E21" s="317">
        <f t="shared" ref="E21:I21" si="1">E11*30</f>
        <v>214.5</v>
      </c>
      <c r="F21" s="317">
        <f t="shared" si="1"/>
        <v>281.40000000000003</v>
      </c>
      <c r="G21" s="317">
        <f t="shared" si="1"/>
        <v>261.3</v>
      </c>
      <c r="H21" s="317">
        <f t="shared" si="1"/>
        <v>226.2</v>
      </c>
      <c r="I21" s="317">
        <f t="shared" si="1"/>
        <v>188.1</v>
      </c>
    </row>
  </sheetData>
  <mergeCells count="6">
    <mergeCell ref="B14:I14"/>
    <mergeCell ref="B15:I15"/>
    <mergeCell ref="B16:I16"/>
    <mergeCell ref="B18:I18"/>
    <mergeCell ref="B8:I8"/>
    <mergeCell ref="B4:J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B062B-E967-4305-A49C-4BECD6E31095}">
  <dimension ref="B2:L25"/>
  <sheetViews>
    <sheetView workbookViewId="0">
      <selection activeCell="D28" sqref="D28"/>
    </sheetView>
  </sheetViews>
  <sheetFormatPr defaultRowHeight="14.4" x14ac:dyDescent="0.3"/>
  <cols>
    <col min="1" max="1" width="8.88671875" style="294"/>
    <col min="2" max="2" width="23.88671875" style="294" bestFit="1" customWidth="1"/>
    <col min="3" max="3" width="14.21875" style="294" bestFit="1" customWidth="1"/>
    <col min="4" max="4" width="12.44140625" style="294" bestFit="1" customWidth="1"/>
    <col min="5" max="6" width="12.21875" style="294" bestFit="1" customWidth="1"/>
    <col min="7" max="7" width="11.88671875" style="294" bestFit="1" customWidth="1"/>
    <col min="8" max="8" width="12.21875" style="294" bestFit="1" customWidth="1"/>
    <col min="9" max="9" width="12.44140625" style="294" bestFit="1" customWidth="1"/>
    <col min="10" max="10" width="14" style="294" bestFit="1" customWidth="1"/>
    <col min="11" max="11" width="15.109375" style="294" bestFit="1" customWidth="1"/>
    <col min="12" max="16384" width="8.88671875" style="294"/>
  </cols>
  <sheetData>
    <row r="2" spans="2:12" x14ac:dyDescent="0.3">
      <c r="B2" s="297" t="s">
        <v>275</v>
      </c>
    </row>
    <row r="4" spans="2:12" x14ac:dyDescent="0.3">
      <c r="B4" s="302" t="s">
        <v>273</v>
      </c>
      <c r="C4" s="302"/>
      <c r="D4" s="302"/>
      <c r="E4" s="302"/>
      <c r="F4" s="302"/>
      <c r="G4" s="302"/>
      <c r="H4" s="302"/>
      <c r="I4" s="302"/>
      <c r="J4" s="302"/>
    </row>
    <row r="5" spans="2:12" x14ac:dyDescent="0.3">
      <c r="B5" s="303" t="s">
        <v>0</v>
      </c>
      <c r="C5" s="304" t="s">
        <v>46</v>
      </c>
      <c r="D5" s="304" t="s">
        <v>47</v>
      </c>
      <c r="E5" s="304" t="s">
        <v>48</v>
      </c>
      <c r="F5" s="304" t="s">
        <v>49</v>
      </c>
      <c r="G5" s="304" t="s">
        <v>50</v>
      </c>
      <c r="H5" s="304" t="s">
        <v>51</v>
      </c>
      <c r="I5" s="304" t="s">
        <v>52</v>
      </c>
      <c r="J5" s="304" t="s">
        <v>2</v>
      </c>
    </row>
    <row r="6" spans="2:12" x14ac:dyDescent="0.3">
      <c r="B6" s="305" t="s">
        <v>2</v>
      </c>
      <c r="C6" s="306">
        <v>61817</v>
      </c>
      <c r="D6" s="306">
        <v>425577</v>
      </c>
      <c r="E6" s="306">
        <v>124068</v>
      </c>
      <c r="F6" s="306">
        <v>333825</v>
      </c>
      <c r="G6" s="306">
        <v>36754</v>
      </c>
      <c r="H6" s="306">
        <v>59500</v>
      </c>
      <c r="I6" s="306">
        <v>134248</v>
      </c>
      <c r="J6" s="306">
        <v>1175788</v>
      </c>
    </row>
    <row r="8" spans="2:12" ht="14.4" customHeight="1" x14ac:dyDescent="0.3">
      <c r="B8" s="307" t="s">
        <v>274</v>
      </c>
      <c r="C8" s="307"/>
      <c r="D8" s="307"/>
      <c r="E8" s="307"/>
      <c r="F8" s="307"/>
      <c r="G8" s="307"/>
      <c r="H8" s="307"/>
      <c r="I8" s="307"/>
    </row>
    <row r="9" spans="2:12" x14ac:dyDescent="0.3">
      <c r="B9" s="308" t="s">
        <v>53</v>
      </c>
      <c r="C9" s="304" t="s">
        <v>46</v>
      </c>
      <c r="D9" s="304" t="s">
        <v>47</v>
      </c>
      <c r="E9" s="304" t="s">
        <v>48</v>
      </c>
      <c r="F9" s="304" t="s">
        <v>49</v>
      </c>
      <c r="G9" s="304" t="s">
        <v>50</v>
      </c>
      <c r="H9" s="304" t="s">
        <v>51</v>
      </c>
      <c r="I9" s="304" t="s">
        <v>52</v>
      </c>
    </row>
    <row r="10" spans="2:12" x14ac:dyDescent="0.3">
      <c r="B10" s="309" t="s">
        <v>62</v>
      </c>
      <c r="C10" s="310">
        <v>154.19999999999999</v>
      </c>
      <c r="D10" s="310">
        <v>181.79</v>
      </c>
      <c r="E10" s="311">
        <v>93.73</v>
      </c>
      <c r="F10" s="311">
        <v>95.91</v>
      </c>
      <c r="G10" s="310">
        <v>141.65</v>
      </c>
      <c r="H10" s="311">
        <v>98.06</v>
      </c>
      <c r="I10" s="310">
        <v>168.65</v>
      </c>
    </row>
    <row r="11" spans="2:12" x14ac:dyDescent="0.3">
      <c r="B11" s="312" t="s">
        <v>58</v>
      </c>
      <c r="C11" s="311">
        <v>9.34</v>
      </c>
      <c r="D11" s="311">
        <v>7.91</v>
      </c>
      <c r="E11" s="311">
        <v>7.15</v>
      </c>
      <c r="F11" s="311">
        <v>9.3800000000000008</v>
      </c>
      <c r="G11" s="311">
        <v>8.7100000000000009</v>
      </c>
      <c r="H11" s="311">
        <v>7.54</v>
      </c>
      <c r="I11" s="311">
        <v>6.27</v>
      </c>
    </row>
    <row r="12" spans="2:12" x14ac:dyDescent="0.3">
      <c r="B12" s="312" t="s">
        <v>54</v>
      </c>
      <c r="C12" s="313">
        <v>6.0999999999999999E-2</v>
      </c>
      <c r="D12" s="313">
        <v>4.3999999999999997E-2</v>
      </c>
      <c r="E12" s="313">
        <v>7.5999999999999998E-2</v>
      </c>
      <c r="F12" s="313">
        <v>9.8000000000000004E-2</v>
      </c>
      <c r="G12" s="313">
        <v>6.0999999999999999E-2</v>
      </c>
      <c r="H12" s="313">
        <v>7.6999999999999999E-2</v>
      </c>
      <c r="I12" s="313">
        <v>3.6999999999999998E-2</v>
      </c>
    </row>
    <row r="14" spans="2:12" ht="15" thickBot="1" x14ac:dyDescent="0.35">
      <c r="B14" s="294" t="s">
        <v>269</v>
      </c>
      <c r="C14" s="296">
        <f>C12*$J14/$J6</f>
        <v>2.270065692114565</v>
      </c>
      <c r="D14" s="296">
        <f>D12*$J14/$J6</f>
        <v>1.6374244336564074</v>
      </c>
      <c r="E14" s="296">
        <f>E12*$J14/$J6</f>
        <v>2.8282785672247037</v>
      </c>
      <c r="F14" s="296">
        <f>F12*$J14/$J6</f>
        <v>3.6469907840529077</v>
      </c>
      <c r="G14" s="296">
        <f>G12*$J14/$J6</f>
        <v>2.270065692114565</v>
      </c>
      <c r="H14" s="296">
        <f>H12*$J14/$J6</f>
        <v>2.8654927588987129</v>
      </c>
      <c r="I14" s="296">
        <f>I12*$J14/$J6</f>
        <v>1.3769250919383427</v>
      </c>
      <c r="J14" s="295">
        <f>'Table 8'!F11*1000</f>
        <v>43756000</v>
      </c>
      <c r="L14" s="294">
        <f>J14/J6</f>
        <v>37.214191674009257</v>
      </c>
    </row>
    <row r="16" spans="2:12" x14ac:dyDescent="0.3">
      <c r="B16" s="297" t="s">
        <v>266</v>
      </c>
    </row>
    <row r="18" spans="2:11" x14ac:dyDescent="0.3">
      <c r="B18" s="298" t="s">
        <v>265</v>
      </c>
      <c r="C18" s="299">
        <v>263422</v>
      </c>
      <c r="D18" s="299">
        <v>2941214</v>
      </c>
      <c r="E18" s="299">
        <v>782370</v>
      </c>
      <c r="F18" s="299">
        <v>1514647</v>
      </c>
      <c r="G18" s="299">
        <v>203977</v>
      </c>
      <c r="H18" s="299">
        <v>693526</v>
      </c>
      <c r="I18" s="299">
        <v>1020872</v>
      </c>
    </row>
    <row r="20" spans="2:11" x14ac:dyDescent="0.3">
      <c r="B20" s="294" t="s">
        <v>267</v>
      </c>
    </row>
    <row r="21" spans="2:11" x14ac:dyDescent="0.3">
      <c r="B21" s="294" t="s">
        <v>268</v>
      </c>
      <c r="C21" s="300">
        <f>C10*C$18/1000</f>
        <v>40619.672399999996</v>
      </c>
      <c r="D21" s="300">
        <f t="shared" ref="D21:I22" si="0">D10*D$18/1000</f>
        <v>534683.29306000005</v>
      </c>
      <c r="E21" s="300">
        <f t="shared" si="0"/>
        <v>73331.540100000013</v>
      </c>
      <c r="F21" s="300">
        <f t="shared" si="0"/>
        <v>145269.79376999999</v>
      </c>
      <c r="G21" s="300">
        <f t="shared" si="0"/>
        <v>28893.342049999999</v>
      </c>
      <c r="H21" s="300">
        <f t="shared" si="0"/>
        <v>68007.15956</v>
      </c>
      <c r="I21" s="300">
        <f t="shared" si="0"/>
        <v>172170.06280000001</v>
      </c>
      <c r="J21" s="300">
        <f>SUM(C21:I21)</f>
        <v>1062974.8637399999</v>
      </c>
    </row>
    <row r="22" spans="2:11" x14ac:dyDescent="0.3">
      <c r="B22" s="294" t="s">
        <v>270</v>
      </c>
      <c r="C22" s="300">
        <f>C11*C$18/1000</f>
        <v>2460.36148</v>
      </c>
      <c r="D22" s="300">
        <f t="shared" si="0"/>
        <v>23265.002740000004</v>
      </c>
      <c r="E22" s="300">
        <f t="shared" si="0"/>
        <v>5593.9454999999998</v>
      </c>
      <c r="F22" s="300">
        <f t="shared" si="0"/>
        <v>14207.388860000001</v>
      </c>
      <c r="G22" s="300">
        <f t="shared" si="0"/>
        <v>1776.6396700000003</v>
      </c>
      <c r="H22" s="300">
        <f t="shared" si="0"/>
        <v>5229.1860399999996</v>
      </c>
      <c r="I22" s="300">
        <f t="shared" si="0"/>
        <v>6400.8674399999991</v>
      </c>
      <c r="J22" s="300">
        <f>SUM(C22:I22)</f>
        <v>58933.391730000003</v>
      </c>
      <c r="K22" s="300"/>
    </row>
    <row r="23" spans="2:11" x14ac:dyDescent="0.3">
      <c r="B23" s="294" t="s">
        <v>271</v>
      </c>
      <c r="C23" s="300">
        <f>C22*12</f>
        <v>29524.337760000002</v>
      </c>
      <c r="D23" s="300">
        <f t="shared" ref="D23:I23" si="1">D22*12</f>
        <v>279180.03288000007</v>
      </c>
      <c r="E23" s="300">
        <f t="shared" si="1"/>
        <v>67127.34599999999</v>
      </c>
      <c r="F23" s="300">
        <f t="shared" si="1"/>
        <v>170488.66632000002</v>
      </c>
      <c r="G23" s="300">
        <f t="shared" si="1"/>
        <v>21319.676040000002</v>
      </c>
      <c r="H23" s="300">
        <f t="shared" si="1"/>
        <v>62750.232479999991</v>
      </c>
      <c r="I23" s="300">
        <f t="shared" si="1"/>
        <v>76810.409279999993</v>
      </c>
      <c r="J23" s="300">
        <f>SUM(C23:I23)</f>
        <v>707200.70076000015</v>
      </c>
    </row>
    <row r="25" spans="2:11" x14ac:dyDescent="0.3">
      <c r="B25" s="294" t="s">
        <v>272</v>
      </c>
      <c r="C25" s="301">
        <f>C11*35</f>
        <v>326.89999999999998</v>
      </c>
      <c r="D25" s="301">
        <f t="shared" ref="D25:I25" si="2">D11*35</f>
        <v>276.85000000000002</v>
      </c>
      <c r="E25" s="301">
        <f t="shared" si="2"/>
        <v>250.25</v>
      </c>
      <c r="F25" s="301">
        <f t="shared" si="2"/>
        <v>328.3</v>
      </c>
      <c r="G25" s="301">
        <f t="shared" si="2"/>
        <v>304.85000000000002</v>
      </c>
      <c r="H25" s="301">
        <f t="shared" si="2"/>
        <v>263.89999999999998</v>
      </c>
      <c r="I25" s="301">
        <f t="shared" si="2"/>
        <v>219.45</v>
      </c>
    </row>
  </sheetData>
  <mergeCells count="2">
    <mergeCell ref="B4:J4"/>
    <mergeCell ref="B8:I8"/>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71DCA-5CAC-42CB-B2D8-3EDE3CC72755}">
  <dimension ref="A1:N62"/>
  <sheetViews>
    <sheetView workbookViewId="0">
      <selection activeCell="M62" sqref="M62"/>
    </sheetView>
  </sheetViews>
  <sheetFormatPr defaultRowHeight="14.4" x14ac:dyDescent="0.3"/>
  <sheetData>
    <row r="1" spans="1:14" x14ac:dyDescent="0.3">
      <c r="C1" s="277" t="s">
        <v>264</v>
      </c>
      <c r="D1" s="278"/>
      <c r="E1" s="278"/>
      <c r="F1" s="278"/>
      <c r="G1" s="278"/>
      <c r="H1" s="278"/>
      <c r="I1" s="278"/>
      <c r="J1" s="278"/>
      <c r="K1" s="278"/>
      <c r="L1" s="278"/>
      <c r="M1" s="278"/>
      <c r="N1" s="278"/>
    </row>
    <row r="2" spans="1:14" ht="100.8" x14ac:dyDescent="0.3">
      <c r="A2" s="211" t="s">
        <v>248</v>
      </c>
      <c r="B2" s="230" t="s">
        <v>249</v>
      </c>
      <c r="C2" s="224" t="s">
        <v>250</v>
      </c>
      <c r="D2" s="212" t="s">
        <v>251</v>
      </c>
      <c r="E2" s="212" t="s">
        <v>252</v>
      </c>
      <c r="F2" s="212" t="s">
        <v>253</v>
      </c>
      <c r="G2" s="212" t="s">
        <v>254</v>
      </c>
      <c r="H2" s="212" t="s">
        <v>255</v>
      </c>
      <c r="I2" s="212" t="s">
        <v>256</v>
      </c>
      <c r="J2" s="212" t="s">
        <v>257</v>
      </c>
      <c r="K2" s="212" t="s">
        <v>258</v>
      </c>
      <c r="L2" s="212" t="s">
        <v>259</v>
      </c>
      <c r="M2" s="212" t="s">
        <v>260</v>
      </c>
      <c r="N2" s="212" t="s">
        <v>2</v>
      </c>
    </row>
    <row r="3" spans="1:14" hidden="1" x14ac:dyDescent="0.3">
      <c r="A3" s="225">
        <v>2001</v>
      </c>
      <c r="B3" s="229" t="s">
        <v>261</v>
      </c>
      <c r="C3" s="220">
        <v>237756</v>
      </c>
      <c r="D3" s="220">
        <v>2676565</v>
      </c>
      <c r="E3" s="220">
        <v>923730</v>
      </c>
      <c r="F3" s="220">
        <v>710050</v>
      </c>
      <c r="G3" s="220">
        <v>1382740</v>
      </c>
      <c r="H3" s="220">
        <v>143613</v>
      </c>
      <c r="I3" s="220">
        <v>284898</v>
      </c>
      <c r="J3" s="220">
        <v>135969</v>
      </c>
      <c r="K3" s="220">
        <v>15906</v>
      </c>
      <c r="L3" s="220">
        <v>0</v>
      </c>
      <c r="M3" s="220">
        <v>3833</v>
      </c>
      <c r="N3" s="220">
        <v>6515060</v>
      </c>
    </row>
    <row r="4" spans="1:14" hidden="1" x14ac:dyDescent="0.3">
      <c r="A4" s="226">
        <v>2001</v>
      </c>
      <c r="B4" s="229" t="s">
        <v>262</v>
      </c>
      <c r="C4" s="220">
        <v>113</v>
      </c>
      <c r="D4" s="220">
        <v>85468</v>
      </c>
      <c r="E4" s="220">
        <v>33704</v>
      </c>
      <c r="F4" s="220">
        <v>269440</v>
      </c>
      <c r="G4" s="220">
        <v>496490</v>
      </c>
      <c r="H4" s="220">
        <v>37105</v>
      </c>
      <c r="I4" s="220">
        <v>30639</v>
      </c>
      <c r="J4" s="220">
        <v>0</v>
      </c>
      <c r="K4" s="220">
        <v>0</v>
      </c>
      <c r="L4" s="220">
        <v>0</v>
      </c>
      <c r="M4" s="220">
        <v>0</v>
      </c>
      <c r="N4" s="220">
        <v>952959</v>
      </c>
    </row>
    <row r="5" spans="1:14" hidden="1" x14ac:dyDescent="0.3">
      <c r="A5" s="226">
        <v>2001</v>
      </c>
      <c r="B5" s="229" t="s">
        <v>2</v>
      </c>
      <c r="C5" s="221">
        <v>237869</v>
      </c>
      <c r="D5" s="219">
        <v>2762033</v>
      </c>
      <c r="E5" s="219">
        <v>957434</v>
      </c>
      <c r="F5" s="219">
        <v>979490</v>
      </c>
      <c r="G5" s="219">
        <v>1879230</v>
      </c>
      <c r="H5" s="219">
        <v>180718</v>
      </c>
      <c r="I5" s="219">
        <v>315537</v>
      </c>
      <c r="J5" s="219">
        <v>135969</v>
      </c>
      <c r="K5" s="219">
        <v>15906</v>
      </c>
      <c r="L5" s="219">
        <v>0</v>
      </c>
      <c r="M5" s="219">
        <v>3833</v>
      </c>
      <c r="N5" s="219">
        <v>7468019</v>
      </c>
    </row>
    <row r="6" spans="1:14" hidden="1" x14ac:dyDescent="0.3">
      <c r="A6" s="226">
        <v>2002</v>
      </c>
      <c r="B6" s="229" t="s">
        <v>261</v>
      </c>
      <c r="C6" s="221">
        <v>239249</v>
      </c>
      <c r="D6" s="219">
        <v>2683349</v>
      </c>
      <c r="E6" s="219">
        <v>936810</v>
      </c>
      <c r="F6" s="219">
        <v>715299</v>
      </c>
      <c r="G6" s="219">
        <v>1369959</v>
      </c>
      <c r="H6" s="219">
        <v>142212</v>
      </c>
      <c r="I6" s="219">
        <v>281565</v>
      </c>
      <c r="J6" s="219">
        <v>137027</v>
      </c>
      <c r="K6" s="219">
        <v>16226</v>
      </c>
      <c r="L6" s="219">
        <v>0</v>
      </c>
      <c r="M6" s="219">
        <v>3972</v>
      </c>
      <c r="N6" s="219">
        <v>6525668</v>
      </c>
    </row>
    <row r="7" spans="1:14" hidden="1" x14ac:dyDescent="0.3">
      <c r="A7" s="226">
        <v>2002</v>
      </c>
      <c r="B7" s="229" t="s">
        <v>262</v>
      </c>
      <c r="C7" s="220">
        <v>47</v>
      </c>
      <c r="D7" s="220">
        <v>139766</v>
      </c>
      <c r="E7" s="220">
        <v>28322</v>
      </c>
      <c r="F7" s="220">
        <v>20371</v>
      </c>
      <c r="G7" s="220">
        <v>608235</v>
      </c>
      <c r="H7" s="220">
        <v>39678</v>
      </c>
      <c r="I7" s="220">
        <v>35923</v>
      </c>
      <c r="J7" s="220">
        <v>0</v>
      </c>
      <c r="K7" s="220">
        <v>0</v>
      </c>
      <c r="L7" s="220">
        <v>0</v>
      </c>
      <c r="M7" s="220">
        <v>0</v>
      </c>
      <c r="N7" s="220">
        <v>872342</v>
      </c>
    </row>
    <row r="8" spans="1:14" hidden="1" x14ac:dyDescent="0.3">
      <c r="A8" s="226">
        <v>2002</v>
      </c>
      <c r="B8" s="229" t="s">
        <v>2</v>
      </c>
      <c r="C8" s="221">
        <v>239296</v>
      </c>
      <c r="D8" s="219">
        <v>2823115</v>
      </c>
      <c r="E8" s="219">
        <v>965132</v>
      </c>
      <c r="F8" s="219">
        <v>735670</v>
      </c>
      <c r="G8" s="219">
        <v>1978194</v>
      </c>
      <c r="H8" s="219">
        <v>181890</v>
      </c>
      <c r="I8" s="219">
        <v>317488</v>
      </c>
      <c r="J8" s="219">
        <v>137027</v>
      </c>
      <c r="K8" s="219">
        <v>16226</v>
      </c>
      <c r="L8" s="219">
        <v>0</v>
      </c>
      <c r="M8" s="219">
        <v>3972</v>
      </c>
      <c r="N8" s="219">
        <v>7398010</v>
      </c>
    </row>
    <row r="9" spans="1:14" hidden="1" x14ac:dyDescent="0.3">
      <c r="A9" s="226">
        <v>2003</v>
      </c>
      <c r="B9" s="214" t="s">
        <v>261</v>
      </c>
      <c r="C9" s="221">
        <v>243689</v>
      </c>
      <c r="D9" s="219">
        <v>2691906</v>
      </c>
      <c r="E9" s="219">
        <v>967606</v>
      </c>
      <c r="F9" s="219">
        <v>708149</v>
      </c>
      <c r="G9" s="219">
        <v>1357582</v>
      </c>
      <c r="H9" s="219">
        <v>131739</v>
      </c>
      <c r="I9" s="219">
        <v>278996</v>
      </c>
      <c r="J9" s="219">
        <v>137764</v>
      </c>
      <c r="K9" s="219">
        <v>16395</v>
      </c>
      <c r="L9" s="219">
        <v>0</v>
      </c>
      <c r="M9" s="219">
        <v>4005</v>
      </c>
      <c r="N9" s="219">
        <v>6537831</v>
      </c>
    </row>
    <row r="10" spans="1:14" hidden="1" x14ac:dyDescent="0.3">
      <c r="A10" s="226">
        <v>2003</v>
      </c>
      <c r="B10" s="214" t="s">
        <v>262</v>
      </c>
      <c r="C10" s="222">
        <v>34</v>
      </c>
      <c r="D10" s="218">
        <v>100061</v>
      </c>
      <c r="E10" s="218">
        <v>2352</v>
      </c>
      <c r="F10" s="218">
        <v>32366</v>
      </c>
      <c r="G10" s="218">
        <v>71042</v>
      </c>
      <c r="H10" s="218">
        <v>53025</v>
      </c>
      <c r="I10" s="218">
        <v>38430</v>
      </c>
      <c r="J10" s="218">
        <v>0</v>
      </c>
      <c r="K10" s="218">
        <v>0</v>
      </c>
      <c r="L10" s="218">
        <v>0</v>
      </c>
      <c r="M10" s="218">
        <v>0</v>
      </c>
      <c r="N10" s="218">
        <v>297310</v>
      </c>
    </row>
    <row r="11" spans="1:14" hidden="1" x14ac:dyDescent="0.3">
      <c r="A11" s="226">
        <v>2003</v>
      </c>
      <c r="B11" s="214" t="s">
        <v>2</v>
      </c>
      <c r="C11" s="223">
        <v>243723</v>
      </c>
      <c r="D11" s="217">
        <v>2791967</v>
      </c>
      <c r="E11" s="217">
        <v>969958</v>
      </c>
      <c r="F11" s="217">
        <v>740515</v>
      </c>
      <c r="G11" s="217">
        <v>1428624</v>
      </c>
      <c r="H11" s="217">
        <v>184764</v>
      </c>
      <c r="I11" s="217">
        <v>317426</v>
      </c>
      <c r="J11" s="217">
        <v>137764</v>
      </c>
      <c r="K11" s="217">
        <v>16395</v>
      </c>
      <c r="L11" s="217">
        <v>0</v>
      </c>
      <c r="M11" s="217">
        <v>4005</v>
      </c>
      <c r="N11" s="217">
        <v>6835141</v>
      </c>
    </row>
    <row r="12" spans="1:14" hidden="1" x14ac:dyDescent="0.3">
      <c r="A12" s="226">
        <v>2004</v>
      </c>
      <c r="B12" s="214" t="s">
        <v>261</v>
      </c>
      <c r="C12" s="216">
        <v>245088</v>
      </c>
      <c r="D12" s="216">
        <v>2626379</v>
      </c>
      <c r="E12" s="216">
        <v>977980</v>
      </c>
      <c r="F12" s="216">
        <v>706360</v>
      </c>
      <c r="G12" s="216">
        <v>1348800</v>
      </c>
      <c r="H12" s="216">
        <v>130148</v>
      </c>
      <c r="I12" s="216">
        <v>282578</v>
      </c>
      <c r="J12" s="216">
        <v>138793</v>
      </c>
      <c r="K12" s="216">
        <v>16604</v>
      </c>
      <c r="L12" s="216">
        <v>0</v>
      </c>
      <c r="M12" s="216">
        <v>3976</v>
      </c>
      <c r="N12" s="216">
        <v>6476706</v>
      </c>
    </row>
    <row r="13" spans="1:14" hidden="1" x14ac:dyDescent="0.3">
      <c r="A13" s="227">
        <v>2004</v>
      </c>
      <c r="B13" s="213" t="s">
        <v>262</v>
      </c>
      <c r="C13" s="216">
        <v>906</v>
      </c>
      <c r="D13" s="216">
        <v>69818</v>
      </c>
      <c r="E13" s="216">
        <v>2</v>
      </c>
      <c r="F13" s="216">
        <v>36539</v>
      </c>
      <c r="G13" s="216">
        <v>81494</v>
      </c>
      <c r="H13" s="216">
        <v>56211</v>
      </c>
      <c r="I13" s="216">
        <v>35776</v>
      </c>
      <c r="J13" s="216">
        <v>0</v>
      </c>
      <c r="K13" s="216">
        <v>0</v>
      </c>
      <c r="L13" s="216">
        <v>0</v>
      </c>
      <c r="M13" s="216">
        <v>0</v>
      </c>
      <c r="N13" s="216">
        <v>280746</v>
      </c>
    </row>
    <row r="14" spans="1:14" hidden="1" x14ac:dyDescent="0.3">
      <c r="A14" s="227">
        <v>2004</v>
      </c>
      <c r="B14" s="213" t="s">
        <v>2</v>
      </c>
      <c r="C14" s="216">
        <v>245994</v>
      </c>
      <c r="D14" s="216">
        <v>2696197</v>
      </c>
      <c r="E14" s="216">
        <v>977982</v>
      </c>
      <c r="F14" s="216">
        <v>742899</v>
      </c>
      <c r="G14" s="216">
        <v>1430294</v>
      </c>
      <c r="H14" s="216">
        <v>186359</v>
      </c>
      <c r="I14" s="216">
        <v>318354</v>
      </c>
      <c r="J14" s="216">
        <v>138793</v>
      </c>
      <c r="K14" s="216">
        <v>16604</v>
      </c>
      <c r="L14" s="216">
        <v>0</v>
      </c>
      <c r="M14" s="216">
        <v>3976</v>
      </c>
      <c r="N14" s="216">
        <v>6757452</v>
      </c>
    </row>
    <row r="15" spans="1:14" hidden="1" x14ac:dyDescent="0.3">
      <c r="A15" s="227">
        <v>2005</v>
      </c>
      <c r="B15" s="213" t="s">
        <v>261</v>
      </c>
      <c r="C15" s="216">
        <v>248409</v>
      </c>
      <c r="D15" s="216">
        <v>2625628</v>
      </c>
      <c r="E15" s="216">
        <v>981532</v>
      </c>
      <c r="F15" s="216">
        <v>696362</v>
      </c>
      <c r="G15" s="216">
        <v>1349917</v>
      </c>
      <c r="H15" s="216">
        <v>131200</v>
      </c>
      <c r="I15" s="216">
        <v>264873</v>
      </c>
      <c r="J15" s="216">
        <v>139283</v>
      </c>
      <c r="K15" s="216">
        <v>16086</v>
      </c>
      <c r="L15" s="216">
        <v>0</v>
      </c>
      <c r="M15" s="216">
        <v>3959</v>
      </c>
      <c r="N15" s="216">
        <v>6457249</v>
      </c>
    </row>
    <row r="16" spans="1:14" hidden="1" x14ac:dyDescent="0.3">
      <c r="A16" s="227">
        <v>2005</v>
      </c>
      <c r="B16" s="213" t="s">
        <v>262</v>
      </c>
      <c r="C16" s="216">
        <v>2089</v>
      </c>
      <c r="D16" s="216">
        <v>84216</v>
      </c>
      <c r="E16" s="216">
        <v>11</v>
      </c>
      <c r="F16" s="216">
        <v>48266</v>
      </c>
      <c r="G16" s="216">
        <v>84004</v>
      </c>
      <c r="H16" s="216">
        <v>56991</v>
      </c>
      <c r="I16" s="216">
        <v>54556</v>
      </c>
      <c r="J16" s="216">
        <v>0</v>
      </c>
      <c r="K16" s="216">
        <v>0</v>
      </c>
      <c r="L16" s="216">
        <v>0</v>
      </c>
      <c r="M16" s="216">
        <v>0</v>
      </c>
      <c r="N16" s="216">
        <v>330133</v>
      </c>
    </row>
    <row r="17" spans="1:14" hidden="1" x14ac:dyDescent="0.3">
      <c r="A17" s="227">
        <v>2005</v>
      </c>
      <c r="B17" s="213" t="s">
        <v>2</v>
      </c>
      <c r="C17" s="216">
        <v>250498</v>
      </c>
      <c r="D17" s="216">
        <v>2709844</v>
      </c>
      <c r="E17" s="216">
        <v>981543</v>
      </c>
      <c r="F17" s="216">
        <v>744628</v>
      </c>
      <c r="G17" s="216">
        <v>1433921</v>
      </c>
      <c r="H17" s="216">
        <v>188191</v>
      </c>
      <c r="I17" s="216">
        <v>319429</v>
      </c>
      <c r="J17" s="216">
        <v>139283</v>
      </c>
      <c r="K17" s="216">
        <v>16086</v>
      </c>
      <c r="L17" s="216">
        <v>0</v>
      </c>
      <c r="M17" s="216">
        <v>3959</v>
      </c>
      <c r="N17" s="216">
        <v>6787382</v>
      </c>
    </row>
    <row r="18" spans="1:14" hidden="1" x14ac:dyDescent="0.3">
      <c r="A18" s="228">
        <v>2006</v>
      </c>
      <c r="B18" s="215" t="s">
        <v>261</v>
      </c>
      <c r="C18" s="216">
        <v>246921</v>
      </c>
      <c r="D18" s="216">
        <v>2527297</v>
      </c>
      <c r="E18" s="216">
        <v>988501</v>
      </c>
      <c r="F18" s="216">
        <v>701371</v>
      </c>
      <c r="G18" s="216">
        <v>1343802</v>
      </c>
      <c r="H18" s="216">
        <v>137776</v>
      </c>
      <c r="I18" s="216">
        <v>258345</v>
      </c>
      <c r="J18" s="216">
        <v>139591</v>
      </c>
      <c r="K18" s="216">
        <v>17061</v>
      </c>
      <c r="L18" s="216">
        <v>0</v>
      </c>
      <c r="M18" s="216">
        <v>3966</v>
      </c>
      <c r="N18" s="216">
        <v>6364631</v>
      </c>
    </row>
    <row r="19" spans="1:14" hidden="1" x14ac:dyDescent="0.3">
      <c r="A19" s="228">
        <v>2006</v>
      </c>
      <c r="B19" s="215" t="s">
        <v>262</v>
      </c>
      <c r="C19" s="216">
        <v>2698</v>
      </c>
      <c r="D19" s="216">
        <v>201652</v>
      </c>
      <c r="E19" s="216">
        <v>22</v>
      </c>
      <c r="F19" s="216">
        <v>50960</v>
      </c>
      <c r="G19" s="216">
        <v>94454</v>
      </c>
      <c r="H19" s="216">
        <v>51982</v>
      </c>
      <c r="I19" s="216">
        <v>61026</v>
      </c>
      <c r="J19" s="216">
        <v>0</v>
      </c>
      <c r="K19" s="216">
        <v>0</v>
      </c>
      <c r="L19" s="216">
        <v>0</v>
      </c>
      <c r="M19" s="216">
        <v>0</v>
      </c>
      <c r="N19" s="216">
        <v>462794</v>
      </c>
    </row>
    <row r="20" spans="1:14" hidden="1" x14ac:dyDescent="0.3">
      <c r="A20" s="228">
        <v>2006</v>
      </c>
      <c r="B20" s="215" t="s">
        <v>2</v>
      </c>
      <c r="C20" s="216">
        <v>249619</v>
      </c>
      <c r="D20" s="216">
        <v>2728949</v>
      </c>
      <c r="E20" s="216">
        <v>988523</v>
      </c>
      <c r="F20" s="216">
        <v>752331</v>
      </c>
      <c r="G20" s="216">
        <v>1438256</v>
      </c>
      <c r="H20" s="216">
        <v>189758</v>
      </c>
      <c r="I20" s="216">
        <v>319371</v>
      </c>
      <c r="J20" s="216">
        <v>139591</v>
      </c>
      <c r="K20" s="216">
        <v>17061</v>
      </c>
      <c r="L20" s="216">
        <v>0</v>
      </c>
      <c r="M20" s="216">
        <v>3966</v>
      </c>
      <c r="N20" s="216">
        <v>6827425</v>
      </c>
    </row>
    <row r="21" spans="1:14" hidden="1" x14ac:dyDescent="0.3">
      <c r="A21" s="231">
        <v>2007</v>
      </c>
      <c r="B21" s="214" t="s">
        <v>261</v>
      </c>
      <c r="C21" s="216">
        <v>248621</v>
      </c>
      <c r="D21" s="216">
        <v>2403262</v>
      </c>
      <c r="E21" s="216">
        <v>989705</v>
      </c>
      <c r="F21" s="216">
        <v>679298</v>
      </c>
      <c r="G21" s="216">
        <v>1308819</v>
      </c>
      <c r="H21" s="216">
        <v>138326</v>
      </c>
      <c r="I21" s="216">
        <v>264226</v>
      </c>
      <c r="J21" s="216">
        <v>140145</v>
      </c>
      <c r="K21" s="216">
        <v>17176</v>
      </c>
      <c r="L21" s="216">
        <v>0</v>
      </c>
      <c r="M21" s="216">
        <v>3959</v>
      </c>
      <c r="N21" s="216">
        <v>6193537</v>
      </c>
    </row>
    <row r="22" spans="1:14" hidden="1" x14ac:dyDescent="0.3">
      <c r="A22" s="231">
        <v>2007</v>
      </c>
      <c r="B22" s="214" t="s">
        <v>262</v>
      </c>
      <c r="C22" s="216">
        <v>3227</v>
      </c>
      <c r="D22" s="216">
        <v>344996</v>
      </c>
      <c r="E22" s="216">
        <v>22</v>
      </c>
      <c r="F22" s="216">
        <v>77757</v>
      </c>
      <c r="G22" s="216">
        <v>133645</v>
      </c>
      <c r="H22" s="216">
        <v>52626</v>
      </c>
      <c r="I22" s="216">
        <v>55598</v>
      </c>
      <c r="J22" s="216">
        <v>0</v>
      </c>
      <c r="K22" s="216">
        <v>0</v>
      </c>
      <c r="L22" s="216">
        <v>0</v>
      </c>
      <c r="M22" s="216">
        <v>0</v>
      </c>
      <c r="N22" s="216">
        <v>667871</v>
      </c>
    </row>
    <row r="23" spans="1:14" hidden="1" x14ac:dyDescent="0.3">
      <c r="A23" s="231">
        <v>2007</v>
      </c>
      <c r="B23" s="214" t="s">
        <v>2</v>
      </c>
      <c r="C23" s="216">
        <v>251848</v>
      </c>
      <c r="D23" s="216">
        <v>2748258</v>
      </c>
      <c r="E23" s="216">
        <v>989727</v>
      </c>
      <c r="F23" s="216">
        <v>757055</v>
      </c>
      <c r="G23" s="216">
        <v>1442464</v>
      </c>
      <c r="H23" s="216">
        <v>190952</v>
      </c>
      <c r="I23" s="216">
        <v>319824</v>
      </c>
      <c r="J23" s="216">
        <v>140145</v>
      </c>
      <c r="K23" s="216">
        <v>17176</v>
      </c>
      <c r="L23" s="216">
        <v>0</v>
      </c>
      <c r="M23" s="216">
        <v>3959</v>
      </c>
      <c r="N23" s="216">
        <v>6861408</v>
      </c>
    </row>
    <row r="24" spans="1:14" hidden="1" x14ac:dyDescent="0.3">
      <c r="A24" s="231">
        <v>2008</v>
      </c>
      <c r="B24" s="214" t="s">
        <v>261</v>
      </c>
      <c r="C24" s="216">
        <v>244470</v>
      </c>
      <c r="D24" s="216">
        <v>2312650</v>
      </c>
      <c r="E24" s="216">
        <v>991385</v>
      </c>
      <c r="F24" s="216">
        <v>653965</v>
      </c>
      <c r="G24" s="216">
        <v>1271407</v>
      </c>
      <c r="H24" s="216">
        <v>138899</v>
      </c>
      <c r="I24" s="216">
        <v>261889</v>
      </c>
      <c r="J24" s="216">
        <v>140970</v>
      </c>
      <c r="K24" s="216">
        <v>17341</v>
      </c>
      <c r="L24" s="216">
        <v>0</v>
      </c>
      <c r="M24" s="216">
        <v>3954</v>
      </c>
      <c r="N24" s="216">
        <v>6036930</v>
      </c>
    </row>
    <row r="25" spans="1:14" hidden="1" x14ac:dyDescent="0.3">
      <c r="A25" s="231">
        <v>2008</v>
      </c>
      <c r="B25" s="214" t="s">
        <v>262</v>
      </c>
      <c r="C25" s="216">
        <v>9240</v>
      </c>
      <c r="D25" s="216">
        <v>456629</v>
      </c>
      <c r="E25" s="216">
        <v>7</v>
      </c>
      <c r="F25" s="216">
        <v>104749</v>
      </c>
      <c r="G25" s="216">
        <v>175420</v>
      </c>
      <c r="H25" s="216">
        <v>53345</v>
      </c>
      <c r="I25" s="216">
        <v>58923</v>
      </c>
      <c r="J25" s="216">
        <v>0</v>
      </c>
      <c r="K25" s="216">
        <v>0</v>
      </c>
      <c r="L25" s="216">
        <v>0</v>
      </c>
      <c r="M25" s="216">
        <v>0</v>
      </c>
      <c r="N25" s="216">
        <v>858313</v>
      </c>
    </row>
    <row r="26" spans="1:14" hidden="1" x14ac:dyDescent="0.3">
      <c r="A26" s="231">
        <v>2008</v>
      </c>
      <c r="B26" s="214" t="s">
        <v>2</v>
      </c>
      <c r="C26" s="216">
        <v>253710</v>
      </c>
      <c r="D26" s="216">
        <v>2769279</v>
      </c>
      <c r="E26" s="216">
        <v>991392</v>
      </c>
      <c r="F26" s="216">
        <v>758714</v>
      </c>
      <c r="G26" s="216">
        <v>1446827</v>
      </c>
      <c r="H26" s="216">
        <v>192244</v>
      </c>
      <c r="I26" s="216">
        <v>320812</v>
      </c>
      <c r="J26" s="216">
        <v>140970</v>
      </c>
      <c r="K26" s="216">
        <v>17341</v>
      </c>
      <c r="L26" s="216">
        <v>0</v>
      </c>
      <c r="M26" s="216">
        <v>3954</v>
      </c>
      <c r="N26" s="216">
        <v>6895243</v>
      </c>
    </row>
    <row r="27" spans="1:14" hidden="1" x14ac:dyDescent="0.3">
      <c r="A27" s="231">
        <v>2009</v>
      </c>
      <c r="B27" s="214" t="s">
        <v>261</v>
      </c>
      <c r="C27" s="216">
        <v>240551</v>
      </c>
      <c r="D27" s="216">
        <v>2280223</v>
      </c>
      <c r="E27" s="216">
        <v>995350</v>
      </c>
      <c r="F27" s="216">
        <v>636962</v>
      </c>
      <c r="G27" s="216">
        <v>1245334</v>
      </c>
      <c r="H27" s="216">
        <v>140244</v>
      </c>
      <c r="I27" s="216">
        <v>259569</v>
      </c>
      <c r="J27" s="216">
        <v>141014</v>
      </c>
      <c r="K27" s="216">
        <v>17692</v>
      </c>
      <c r="L27" s="216">
        <v>0</v>
      </c>
      <c r="M27" s="216">
        <v>3963</v>
      </c>
      <c r="N27" s="216">
        <v>5960902</v>
      </c>
    </row>
    <row r="28" spans="1:14" hidden="1" x14ac:dyDescent="0.3">
      <c r="A28" s="232">
        <v>2009</v>
      </c>
      <c r="B28" s="213" t="s">
        <v>262</v>
      </c>
      <c r="C28" s="216">
        <v>12358</v>
      </c>
      <c r="D28" s="216">
        <v>500463</v>
      </c>
      <c r="E28" s="216">
        <v>1</v>
      </c>
      <c r="F28" s="216">
        <v>120867</v>
      </c>
      <c r="G28" s="216">
        <v>204921</v>
      </c>
      <c r="H28" s="216">
        <v>52623</v>
      </c>
      <c r="I28" s="216">
        <v>62434</v>
      </c>
      <c r="J28" s="216">
        <v>0</v>
      </c>
      <c r="K28" s="216">
        <v>0</v>
      </c>
      <c r="L28" s="216">
        <v>0</v>
      </c>
      <c r="M28" s="216">
        <v>0</v>
      </c>
      <c r="N28" s="216">
        <v>953667</v>
      </c>
    </row>
    <row r="29" spans="1:14" hidden="1" x14ac:dyDescent="0.3">
      <c r="A29" s="232">
        <v>2009</v>
      </c>
      <c r="B29" s="213" t="s">
        <v>2</v>
      </c>
      <c r="C29" s="216">
        <v>252909</v>
      </c>
      <c r="D29" s="216">
        <v>2780686</v>
      </c>
      <c r="E29" s="216">
        <v>995351</v>
      </c>
      <c r="F29" s="216">
        <v>757829</v>
      </c>
      <c r="G29" s="216">
        <v>1450255</v>
      </c>
      <c r="H29" s="216">
        <v>192867</v>
      </c>
      <c r="I29" s="216">
        <v>322003</v>
      </c>
      <c r="J29" s="216">
        <v>141014</v>
      </c>
      <c r="K29" s="216">
        <v>17692</v>
      </c>
      <c r="L29" s="216">
        <v>0</v>
      </c>
      <c r="M29" s="216">
        <v>3963</v>
      </c>
      <c r="N29" s="216">
        <v>6914569</v>
      </c>
    </row>
    <row r="30" spans="1:14" hidden="1" x14ac:dyDescent="0.3">
      <c r="A30" s="232">
        <v>2010</v>
      </c>
      <c r="B30" s="213" t="s">
        <v>261</v>
      </c>
      <c r="C30" s="216">
        <v>237920</v>
      </c>
      <c r="D30" s="216">
        <v>2288286</v>
      </c>
      <c r="E30" s="216">
        <v>997361</v>
      </c>
      <c r="F30" s="216">
        <v>611712</v>
      </c>
      <c r="G30" s="216">
        <v>1224605</v>
      </c>
      <c r="H30" s="216">
        <v>132344</v>
      </c>
      <c r="I30" s="216">
        <v>256607</v>
      </c>
      <c r="J30" s="216">
        <v>141325</v>
      </c>
      <c r="K30" s="216">
        <v>17601</v>
      </c>
      <c r="L30" s="216">
        <v>0</v>
      </c>
      <c r="M30" s="216">
        <v>3962</v>
      </c>
      <c r="N30" s="216">
        <v>5911723</v>
      </c>
    </row>
    <row r="31" spans="1:14" hidden="1" x14ac:dyDescent="0.3">
      <c r="A31" s="232">
        <v>2010</v>
      </c>
      <c r="B31" s="213" t="s">
        <v>262</v>
      </c>
      <c r="C31" s="216">
        <v>15555</v>
      </c>
      <c r="D31" s="216">
        <v>519200</v>
      </c>
      <c r="E31" s="216">
        <v>1</v>
      </c>
      <c r="F31" s="216">
        <v>149116</v>
      </c>
      <c r="G31" s="216">
        <v>230164</v>
      </c>
      <c r="H31" s="216">
        <v>61103</v>
      </c>
      <c r="I31" s="216">
        <v>68054</v>
      </c>
      <c r="J31" s="216">
        <v>0</v>
      </c>
      <c r="K31" s="216">
        <v>0</v>
      </c>
      <c r="L31" s="216">
        <v>0</v>
      </c>
      <c r="M31" s="216">
        <v>0</v>
      </c>
      <c r="N31" s="216">
        <v>1043193</v>
      </c>
    </row>
    <row r="32" spans="1:14" hidden="1" x14ac:dyDescent="0.3">
      <c r="A32" s="232">
        <v>2010</v>
      </c>
      <c r="B32" s="213" t="s">
        <v>2</v>
      </c>
      <c r="C32" s="216">
        <v>253475</v>
      </c>
      <c r="D32" s="216">
        <v>2807486</v>
      </c>
      <c r="E32" s="216">
        <v>997362</v>
      </c>
      <c r="F32" s="216">
        <v>760828</v>
      </c>
      <c r="G32" s="216">
        <v>1454769</v>
      </c>
      <c r="H32" s="216">
        <v>193447</v>
      </c>
      <c r="I32" s="216">
        <v>324661</v>
      </c>
      <c r="J32" s="216">
        <v>141325</v>
      </c>
      <c r="K32" s="216">
        <v>17601</v>
      </c>
      <c r="L32" s="216">
        <v>0</v>
      </c>
      <c r="M32" s="216">
        <v>3962</v>
      </c>
      <c r="N32" s="216">
        <v>6954916</v>
      </c>
    </row>
    <row r="33" spans="1:14" hidden="1" x14ac:dyDescent="0.3">
      <c r="A33" s="233">
        <v>2011</v>
      </c>
      <c r="B33" s="215" t="s">
        <v>261</v>
      </c>
      <c r="C33" s="216">
        <v>235742</v>
      </c>
      <c r="D33" s="216">
        <v>2263566</v>
      </c>
      <c r="E33" s="216">
        <v>997520</v>
      </c>
      <c r="F33" s="216">
        <v>587353</v>
      </c>
      <c r="G33" s="216">
        <v>1199358</v>
      </c>
      <c r="H33" s="216">
        <v>128238</v>
      </c>
      <c r="I33" s="216">
        <v>249138</v>
      </c>
      <c r="J33" s="216">
        <v>141530</v>
      </c>
      <c r="K33" s="216">
        <v>17566</v>
      </c>
      <c r="L33" s="216">
        <v>0</v>
      </c>
      <c r="M33" s="216">
        <v>3973</v>
      </c>
      <c r="N33" s="216">
        <v>5823984</v>
      </c>
    </row>
    <row r="34" spans="1:14" hidden="1" x14ac:dyDescent="0.3">
      <c r="A34" s="232">
        <v>2011</v>
      </c>
      <c r="B34" s="213" t="s">
        <v>262</v>
      </c>
      <c r="C34" s="216">
        <v>18413</v>
      </c>
      <c r="D34" s="216">
        <v>569199</v>
      </c>
      <c r="E34" s="216">
        <v>1</v>
      </c>
      <c r="F34" s="216">
        <v>174488</v>
      </c>
      <c r="G34" s="216">
        <v>258822</v>
      </c>
      <c r="H34" s="216">
        <v>65413</v>
      </c>
      <c r="I34" s="216">
        <v>77311</v>
      </c>
      <c r="J34" s="216">
        <v>0</v>
      </c>
      <c r="K34" s="216">
        <v>0</v>
      </c>
      <c r="L34" s="216">
        <v>0</v>
      </c>
      <c r="M34" s="216">
        <v>0</v>
      </c>
      <c r="N34" s="216">
        <v>1163647</v>
      </c>
    </row>
    <row r="35" spans="1:14" hidden="1" x14ac:dyDescent="0.3">
      <c r="A35" s="232">
        <v>2011</v>
      </c>
      <c r="B35" s="213" t="s">
        <v>2</v>
      </c>
      <c r="C35" s="216">
        <v>254155</v>
      </c>
      <c r="D35" s="216">
        <v>2832765</v>
      </c>
      <c r="E35" s="216">
        <v>997521</v>
      </c>
      <c r="F35" s="216">
        <v>761841</v>
      </c>
      <c r="G35" s="216">
        <v>1458180</v>
      </c>
      <c r="H35" s="216">
        <v>193651</v>
      </c>
      <c r="I35" s="216">
        <v>326449</v>
      </c>
      <c r="J35" s="216">
        <v>141530</v>
      </c>
      <c r="K35" s="216">
        <v>17566</v>
      </c>
      <c r="L35" s="216">
        <v>0</v>
      </c>
      <c r="M35" s="216">
        <v>3973</v>
      </c>
      <c r="N35" s="216">
        <v>6987631</v>
      </c>
    </row>
    <row r="36" spans="1:14" hidden="1" x14ac:dyDescent="0.3">
      <c r="A36" s="231">
        <v>2012</v>
      </c>
      <c r="B36" s="214" t="s">
        <v>261</v>
      </c>
      <c r="C36" s="216">
        <v>225159</v>
      </c>
      <c r="D36" s="216">
        <v>2161397</v>
      </c>
      <c r="E36" s="216">
        <v>998404</v>
      </c>
      <c r="F36" s="216">
        <v>576672</v>
      </c>
      <c r="G36" s="216">
        <v>1174731</v>
      </c>
      <c r="H36" s="216">
        <v>120892</v>
      </c>
      <c r="I36" s="216">
        <v>245761</v>
      </c>
      <c r="J36" s="216">
        <v>87856</v>
      </c>
      <c r="K36" s="216">
        <v>6056</v>
      </c>
      <c r="L36" s="216">
        <v>0</v>
      </c>
      <c r="M36" s="216">
        <v>69578</v>
      </c>
      <c r="N36" s="216">
        <v>5666506</v>
      </c>
    </row>
    <row r="37" spans="1:14" hidden="1" x14ac:dyDescent="0.3">
      <c r="A37" s="231">
        <v>2012</v>
      </c>
      <c r="B37" s="214" t="s">
        <v>262</v>
      </c>
      <c r="C37" s="220">
        <v>28250</v>
      </c>
      <c r="D37" s="220">
        <v>688186</v>
      </c>
      <c r="E37" s="220">
        <v>71</v>
      </c>
      <c r="F37" s="220">
        <v>184793</v>
      </c>
      <c r="G37" s="220">
        <v>286703</v>
      </c>
      <c r="H37" s="220">
        <v>73344</v>
      </c>
      <c r="I37" s="220">
        <v>82820</v>
      </c>
      <c r="J37" s="220">
        <v>0</v>
      </c>
      <c r="K37" s="220">
        <v>0</v>
      </c>
      <c r="L37" s="220">
        <v>0</v>
      </c>
      <c r="M37" s="220">
        <v>67</v>
      </c>
      <c r="N37" s="220">
        <v>1344234</v>
      </c>
    </row>
    <row r="38" spans="1:14" hidden="1" x14ac:dyDescent="0.3">
      <c r="A38" s="231">
        <v>2012</v>
      </c>
      <c r="B38" s="214" t="s">
        <v>2</v>
      </c>
      <c r="C38" s="221">
        <v>253409</v>
      </c>
      <c r="D38" s="219">
        <v>2849583</v>
      </c>
      <c r="E38" s="219">
        <v>998475</v>
      </c>
      <c r="F38" s="219">
        <v>761465</v>
      </c>
      <c r="G38" s="219">
        <v>1461434</v>
      </c>
      <c r="H38" s="219">
        <v>194236</v>
      </c>
      <c r="I38" s="219">
        <v>328581</v>
      </c>
      <c r="J38" s="219">
        <v>87856</v>
      </c>
      <c r="K38" s="219">
        <v>6056</v>
      </c>
      <c r="L38" s="219">
        <v>0</v>
      </c>
      <c r="M38" s="219">
        <v>69645</v>
      </c>
      <c r="N38" s="219">
        <v>7010740</v>
      </c>
    </row>
    <row r="39" spans="1:14" hidden="1" x14ac:dyDescent="0.3">
      <c r="A39" s="231">
        <v>2013</v>
      </c>
      <c r="B39" s="214" t="s">
        <v>261</v>
      </c>
      <c r="C39" s="221">
        <v>217523</v>
      </c>
      <c r="D39" s="219">
        <v>2113173</v>
      </c>
      <c r="E39" s="219">
        <v>996217</v>
      </c>
      <c r="F39" s="219">
        <v>574429</v>
      </c>
      <c r="G39" s="219">
        <v>1165012</v>
      </c>
      <c r="H39" s="219">
        <v>117183</v>
      </c>
      <c r="I39" s="219">
        <v>246295</v>
      </c>
      <c r="J39" s="219">
        <v>87961</v>
      </c>
      <c r="K39" s="219">
        <v>6067</v>
      </c>
      <c r="L39" s="219">
        <v>0</v>
      </c>
      <c r="M39" s="219">
        <v>69867</v>
      </c>
      <c r="N39" s="219">
        <v>5593727</v>
      </c>
    </row>
    <row r="40" spans="1:14" hidden="1" x14ac:dyDescent="0.3">
      <c r="A40" s="231">
        <v>2013</v>
      </c>
      <c r="B40" s="214" t="s">
        <v>262</v>
      </c>
      <c r="C40" s="222">
        <v>36370</v>
      </c>
      <c r="D40" s="218">
        <v>746375</v>
      </c>
      <c r="E40" s="218">
        <v>215</v>
      </c>
      <c r="F40" s="218">
        <v>187235</v>
      </c>
      <c r="G40" s="218">
        <v>301568</v>
      </c>
      <c r="H40" s="218">
        <v>78084</v>
      </c>
      <c r="I40" s="218">
        <v>83885</v>
      </c>
      <c r="J40" s="218">
        <v>0</v>
      </c>
      <c r="K40" s="218">
        <v>0</v>
      </c>
      <c r="L40" s="218">
        <v>0</v>
      </c>
      <c r="M40" s="218">
        <v>407</v>
      </c>
      <c r="N40" s="218">
        <v>1434139</v>
      </c>
    </row>
    <row r="41" spans="1:14" hidden="1" x14ac:dyDescent="0.3">
      <c r="A41" s="231">
        <v>2013</v>
      </c>
      <c r="B41" s="214" t="s">
        <v>2</v>
      </c>
      <c r="C41" s="223">
        <v>253893</v>
      </c>
      <c r="D41" s="217">
        <v>2859548</v>
      </c>
      <c r="E41" s="217">
        <v>996432</v>
      </c>
      <c r="F41" s="217">
        <v>761664</v>
      </c>
      <c r="G41" s="217">
        <v>1466580</v>
      </c>
      <c r="H41" s="217">
        <v>195267</v>
      </c>
      <c r="I41" s="217">
        <v>330180</v>
      </c>
      <c r="J41" s="217">
        <v>87961</v>
      </c>
      <c r="K41" s="217">
        <v>6067</v>
      </c>
      <c r="L41" s="217">
        <v>0</v>
      </c>
      <c r="M41" s="217">
        <v>70274</v>
      </c>
      <c r="N41" s="217">
        <v>7027866</v>
      </c>
    </row>
    <row r="42" spans="1:14" hidden="1" x14ac:dyDescent="0.3">
      <c r="A42" s="231">
        <v>2014</v>
      </c>
      <c r="B42" s="214" t="s">
        <v>261</v>
      </c>
      <c r="C42" s="216">
        <v>213187</v>
      </c>
      <c r="D42" s="216">
        <v>2135972</v>
      </c>
      <c r="E42" s="216">
        <v>996453</v>
      </c>
      <c r="F42" s="216">
        <v>583185</v>
      </c>
      <c r="G42" s="216">
        <v>1164691</v>
      </c>
      <c r="H42" s="216">
        <v>117671</v>
      </c>
      <c r="I42" s="216">
        <v>253092</v>
      </c>
      <c r="J42" s="216">
        <v>87775</v>
      </c>
      <c r="K42" s="216">
        <v>6060</v>
      </c>
      <c r="L42" s="216">
        <v>7650</v>
      </c>
      <c r="M42" s="216">
        <v>62556</v>
      </c>
      <c r="N42" s="216">
        <v>5628292</v>
      </c>
    </row>
    <row r="43" spans="1:14" hidden="1" x14ac:dyDescent="0.3">
      <c r="A43" s="232">
        <v>2014</v>
      </c>
      <c r="B43" s="213" t="s">
        <v>262</v>
      </c>
      <c r="C43" s="216">
        <v>41162</v>
      </c>
      <c r="D43" s="216">
        <v>733909</v>
      </c>
      <c r="E43" s="216">
        <v>63</v>
      </c>
      <c r="F43" s="216">
        <v>180404</v>
      </c>
      <c r="G43" s="216">
        <v>306231</v>
      </c>
      <c r="H43" s="216">
        <v>78179</v>
      </c>
      <c r="I43" s="216">
        <v>78275</v>
      </c>
      <c r="J43" s="216">
        <v>0</v>
      </c>
      <c r="K43" s="216">
        <v>0</v>
      </c>
      <c r="L43" s="216">
        <v>0</v>
      </c>
      <c r="M43" s="216">
        <v>314</v>
      </c>
      <c r="N43" s="216">
        <v>1418537</v>
      </c>
    </row>
    <row r="44" spans="1:14" hidden="1" x14ac:dyDescent="0.3">
      <c r="A44" s="232">
        <v>2014</v>
      </c>
      <c r="B44" s="213" t="s">
        <v>2</v>
      </c>
      <c r="C44" s="216">
        <v>254349</v>
      </c>
      <c r="D44" s="216">
        <v>2869881</v>
      </c>
      <c r="E44" s="216">
        <v>996516</v>
      </c>
      <c r="F44" s="216">
        <v>763589</v>
      </c>
      <c r="G44" s="216">
        <v>1470922</v>
      </c>
      <c r="H44" s="216">
        <v>195850</v>
      </c>
      <c r="I44" s="216">
        <v>331367</v>
      </c>
      <c r="J44" s="216">
        <v>87775</v>
      </c>
      <c r="K44" s="216">
        <v>6060</v>
      </c>
      <c r="L44" s="216">
        <v>7650</v>
      </c>
      <c r="M44" s="216">
        <v>62870</v>
      </c>
      <c r="N44" s="216">
        <v>7046829</v>
      </c>
    </row>
    <row r="45" spans="1:14" hidden="1" x14ac:dyDescent="0.3">
      <c r="A45" s="232">
        <v>2015</v>
      </c>
      <c r="B45" s="213" t="s">
        <v>261</v>
      </c>
      <c r="C45" s="216">
        <v>213731</v>
      </c>
      <c r="D45" s="216">
        <v>2196201</v>
      </c>
      <c r="E45" s="216">
        <v>1002930</v>
      </c>
      <c r="F45" s="216">
        <v>597341</v>
      </c>
      <c r="G45" s="216">
        <v>1189904</v>
      </c>
      <c r="H45" s="216">
        <v>121745</v>
      </c>
      <c r="I45" s="216">
        <v>261440</v>
      </c>
      <c r="J45" s="216">
        <v>87923</v>
      </c>
      <c r="K45" s="216">
        <v>6064</v>
      </c>
      <c r="L45" s="216">
        <v>17014</v>
      </c>
      <c r="M45" s="216">
        <v>53368</v>
      </c>
      <c r="N45" s="216">
        <v>5747661</v>
      </c>
    </row>
    <row r="46" spans="1:14" hidden="1" x14ac:dyDescent="0.3">
      <c r="A46" s="232">
        <v>2015</v>
      </c>
      <c r="B46" s="213" t="s">
        <v>262</v>
      </c>
      <c r="C46" s="216">
        <v>42047</v>
      </c>
      <c r="D46" s="216">
        <v>689832</v>
      </c>
      <c r="E46" s="216">
        <v>27</v>
      </c>
      <c r="F46" s="216">
        <v>166909</v>
      </c>
      <c r="G46" s="216">
        <v>285904</v>
      </c>
      <c r="H46" s="216">
        <v>75159</v>
      </c>
      <c r="I46" s="216">
        <v>71316</v>
      </c>
      <c r="J46" s="216">
        <v>0</v>
      </c>
      <c r="K46" s="216">
        <v>0</v>
      </c>
      <c r="L46" s="216">
        <v>0</v>
      </c>
      <c r="M46" s="216">
        <v>242</v>
      </c>
      <c r="N46" s="216">
        <v>1331436</v>
      </c>
    </row>
    <row r="47" spans="1:14" hidden="1" x14ac:dyDescent="0.3">
      <c r="A47" s="232">
        <v>2015</v>
      </c>
      <c r="B47" s="213" t="s">
        <v>2</v>
      </c>
      <c r="C47" s="216">
        <v>255778</v>
      </c>
      <c r="D47" s="216">
        <v>2886033</v>
      </c>
      <c r="E47" s="216">
        <v>1002957</v>
      </c>
      <c r="F47" s="216">
        <v>764250</v>
      </c>
      <c r="G47" s="216">
        <v>1475808</v>
      </c>
      <c r="H47" s="216">
        <v>196904</v>
      </c>
      <c r="I47" s="216">
        <v>332756</v>
      </c>
      <c r="J47" s="216">
        <v>87923</v>
      </c>
      <c r="K47" s="216">
        <v>6064</v>
      </c>
      <c r="L47" s="216">
        <v>17014</v>
      </c>
      <c r="M47" s="216">
        <v>53610</v>
      </c>
      <c r="N47" s="216">
        <v>7079097</v>
      </c>
    </row>
    <row r="48" spans="1:14" hidden="1" x14ac:dyDescent="0.3">
      <c r="A48" s="233">
        <v>2016</v>
      </c>
      <c r="B48" s="215" t="s">
        <v>261</v>
      </c>
      <c r="C48" s="216">
        <v>226402</v>
      </c>
      <c r="D48" s="216">
        <v>2187429</v>
      </c>
      <c r="E48" s="216">
        <v>1005734</v>
      </c>
      <c r="F48" s="216">
        <v>608584</v>
      </c>
      <c r="G48" s="216">
        <v>1220352</v>
      </c>
      <c r="H48" s="216">
        <v>128099</v>
      </c>
      <c r="I48" s="216">
        <v>270864</v>
      </c>
      <c r="J48" s="216">
        <v>87954</v>
      </c>
      <c r="K48" s="216">
        <v>7925</v>
      </c>
      <c r="L48" s="216">
        <v>30846</v>
      </c>
      <c r="M48" s="216">
        <v>39213</v>
      </c>
      <c r="N48" s="216">
        <v>5813402</v>
      </c>
    </row>
    <row r="49" spans="1:14" hidden="1" x14ac:dyDescent="0.3">
      <c r="A49" s="232">
        <v>2016</v>
      </c>
      <c r="B49" s="213" t="s">
        <v>262</v>
      </c>
      <c r="C49" s="216">
        <v>39659</v>
      </c>
      <c r="D49" s="216">
        <v>708600</v>
      </c>
      <c r="E49" s="216">
        <v>25</v>
      </c>
      <c r="F49" s="216">
        <v>158370</v>
      </c>
      <c r="G49" s="216">
        <v>264515</v>
      </c>
      <c r="H49" s="216">
        <v>70232</v>
      </c>
      <c r="I49" s="216">
        <v>63886</v>
      </c>
      <c r="J49" s="216">
        <v>0</v>
      </c>
      <c r="K49" s="216">
        <v>0</v>
      </c>
      <c r="L49" s="216">
        <v>0</v>
      </c>
      <c r="M49" s="216">
        <v>212</v>
      </c>
      <c r="N49" s="216">
        <v>1305499</v>
      </c>
    </row>
    <row r="50" spans="1:14" hidden="1" x14ac:dyDescent="0.3">
      <c r="A50" s="232">
        <v>2016</v>
      </c>
      <c r="B50" s="213" t="s">
        <v>2</v>
      </c>
      <c r="C50" s="216">
        <v>266061</v>
      </c>
      <c r="D50" s="216">
        <v>2896029</v>
      </c>
      <c r="E50" s="216">
        <v>1005759</v>
      </c>
      <c r="F50" s="216">
        <v>766954</v>
      </c>
      <c r="G50" s="216">
        <v>1484867</v>
      </c>
      <c r="H50" s="216">
        <v>198331</v>
      </c>
      <c r="I50" s="216">
        <v>334750</v>
      </c>
      <c r="J50" s="216">
        <v>87954</v>
      </c>
      <c r="K50" s="216">
        <v>7925</v>
      </c>
      <c r="L50" s="216">
        <v>30846</v>
      </c>
      <c r="M50" s="216">
        <v>39425</v>
      </c>
      <c r="N50" s="216">
        <v>7118901</v>
      </c>
    </row>
    <row r="51" spans="1:14" hidden="1" x14ac:dyDescent="0.3">
      <c r="A51" s="232">
        <v>2017</v>
      </c>
      <c r="B51" s="213" t="s">
        <v>261</v>
      </c>
      <c r="C51" s="216">
        <v>222189</v>
      </c>
      <c r="D51" s="216">
        <v>2211235</v>
      </c>
      <c r="E51" s="216">
        <v>1008452</v>
      </c>
      <c r="F51" s="216">
        <v>622558</v>
      </c>
      <c r="G51" s="216">
        <v>1243100</v>
      </c>
      <c r="H51" s="216">
        <v>132675</v>
      </c>
      <c r="I51" s="216">
        <v>279183</v>
      </c>
      <c r="J51" s="216">
        <v>88007</v>
      </c>
      <c r="K51" s="216">
        <v>7921</v>
      </c>
      <c r="L51" s="216">
        <v>42502</v>
      </c>
      <c r="M51" s="216">
        <v>28115</v>
      </c>
      <c r="N51" s="216">
        <v>5885937</v>
      </c>
    </row>
    <row r="52" spans="1:14" hidden="1" x14ac:dyDescent="0.3">
      <c r="A52" s="232">
        <v>2017</v>
      </c>
      <c r="B52" s="213" t="s">
        <v>262</v>
      </c>
      <c r="C52" s="216">
        <v>35122</v>
      </c>
      <c r="D52" s="216">
        <v>699045</v>
      </c>
      <c r="E52" s="216">
        <v>41</v>
      </c>
      <c r="F52" s="216">
        <v>148970</v>
      </c>
      <c r="G52" s="216">
        <v>250597</v>
      </c>
      <c r="H52" s="216">
        <v>66670</v>
      </c>
      <c r="I52" s="216">
        <v>57853</v>
      </c>
      <c r="J52" s="216">
        <v>0</v>
      </c>
      <c r="K52" s="216">
        <v>0</v>
      </c>
      <c r="L52" s="216">
        <v>0</v>
      </c>
      <c r="M52" s="216">
        <v>178</v>
      </c>
      <c r="N52" s="216">
        <v>1258476</v>
      </c>
    </row>
    <row r="53" spans="1:14" hidden="1" x14ac:dyDescent="0.3">
      <c r="A53" s="232">
        <v>2017</v>
      </c>
      <c r="B53" s="213" t="s">
        <v>2</v>
      </c>
      <c r="C53" s="216">
        <v>257311</v>
      </c>
      <c r="D53" s="216">
        <v>2910280</v>
      </c>
      <c r="E53" s="216">
        <v>1008493</v>
      </c>
      <c r="F53" s="216">
        <v>771528</v>
      </c>
      <c r="G53" s="216">
        <v>1493697</v>
      </c>
      <c r="H53" s="216">
        <v>199345</v>
      </c>
      <c r="I53" s="216">
        <v>337036</v>
      </c>
      <c r="J53" s="216">
        <v>88007</v>
      </c>
      <c r="K53" s="216">
        <v>7921</v>
      </c>
      <c r="L53" s="216">
        <v>42502</v>
      </c>
      <c r="M53" s="216">
        <v>28293</v>
      </c>
      <c r="N53" s="216">
        <v>7144413</v>
      </c>
    </row>
    <row r="54" spans="1:14" hidden="1" x14ac:dyDescent="0.3">
      <c r="A54" s="232">
        <v>2018</v>
      </c>
      <c r="B54" s="213" t="s">
        <v>261</v>
      </c>
      <c r="C54" s="70">
        <v>227332</v>
      </c>
      <c r="D54" s="70">
        <v>2315745</v>
      </c>
      <c r="E54" s="70">
        <v>1011494</v>
      </c>
      <c r="F54" s="70">
        <v>642348</v>
      </c>
      <c r="G54" s="70">
        <v>1269781</v>
      </c>
      <c r="H54" s="70">
        <v>140570</v>
      </c>
      <c r="I54" s="70">
        <v>290274</v>
      </c>
      <c r="J54" s="216">
        <v>88394</v>
      </c>
      <c r="K54" s="216">
        <v>7917</v>
      </c>
      <c r="L54" s="216">
        <v>52792</v>
      </c>
      <c r="M54" s="216">
        <v>17974</v>
      </c>
      <c r="N54" s="70">
        <v>6064621</v>
      </c>
    </row>
    <row r="55" spans="1:14" hidden="1" x14ac:dyDescent="0.3">
      <c r="A55" s="232">
        <v>2018</v>
      </c>
      <c r="B55" s="213" t="s">
        <v>262</v>
      </c>
      <c r="C55" s="70">
        <v>31996</v>
      </c>
      <c r="D55" s="70">
        <v>618530</v>
      </c>
      <c r="E55" s="70">
        <v>40</v>
      </c>
      <c r="F55" s="70">
        <v>133673</v>
      </c>
      <c r="G55" s="70">
        <v>231640</v>
      </c>
      <c r="H55" s="70">
        <v>60588</v>
      </c>
      <c r="I55" s="70">
        <v>49651</v>
      </c>
      <c r="J55" s="216">
        <v>0</v>
      </c>
      <c r="K55" s="216">
        <v>0</v>
      </c>
      <c r="L55" s="216">
        <v>0</v>
      </c>
      <c r="M55" s="216">
        <v>167</v>
      </c>
      <c r="N55" s="70">
        <v>1126285</v>
      </c>
    </row>
    <row r="56" spans="1:14" hidden="1" x14ac:dyDescent="0.3">
      <c r="A56" s="232">
        <v>2018</v>
      </c>
      <c r="B56" s="213" t="s">
        <v>2</v>
      </c>
      <c r="C56" s="70">
        <v>259328</v>
      </c>
      <c r="D56" s="70">
        <v>2934275</v>
      </c>
      <c r="E56" s="70">
        <v>1011534</v>
      </c>
      <c r="F56" s="70">
        <v>776021</v>
      </c>
      <c r="G56" s="70">
        <v>1501421</v>
      </c>
      <c r="H56" s="70">
        <v>201158</v>
      </c>
      <c r="I56" s="70">
        <v>339925</v>
      </c>
      <c r="J56" s="70">
        <v>88394</v>
      </c>
      <c r="K56" s="70">
        <v>7917</v>
      </c>
      <c r="L56" s="70">
        <v>52792</v>
      </c>
      <c r="M56" s="70">
        <v>18141</v>
      </c>
      <c r="N56" s="70">
        <v>7190906</v>
      </c>
    </row>
    <row r="57" spans="1:14" hidden="1" x14ac:dyDescent="0.3">
      <c r="A57" s="210">
        <v>2019</v>
      </c>
      <c r="B57" s="213" t="s">
        <v>261</v>
      </c>
      <c r="C57" s="70">
        <v>222451</v>
      </c>
      <c r="D57" s="70">
        <v>2372477</v>
      </c>
      <c r="E57" s="70">
        <v>1015686</v>
      </c>
      <c r="F57" s="70">
        <v>649945</v>
      </c>
      <c r="G57" s="70">
        <v>1285489</v>
      </c>
      <c r="H57" s="70">
        <v>141580</v>
      </c>
      <c r="I57" s="70">
        <v>296612</v>
      </c>
      <c r="J57" s="216">
        <v>141417</v>
      </c>
      <c r="K57" s="70">
        <v>17738</v>
      </c>
      <c r="L57" s="216">
        <v>57937</v>
      </c>
      <c r="M57" s="235">
        <v>-53152</v>
      </c>
      <c r="N57" s="70">
        <v>6148180</v>
      </c>
    </row>
    <row r="58" spans="1:14" hidden="1" x14ac:dyDescent="0.3">
      <c r="A58" s="210">
        <v>2019</v>
      </c>
      <c r="B58" s="213" t="s">
        <v>262</v>
      </c>
      <c r="C58" s="70">
        <v>38645</v>
      </c>
      <c r="D58" s="70">
        <v>587472</v>
      </c>
      <c r="E58" s="70">
        <v>23</v>
      </c>
      <c r="F58" s="70">
        <v>128303</v>
      </c>
      <c r="G58" s="70">
        <v>222218</v>
      </c>
      <c r="H58" s="70">
        <v>61498</v>
      </c>
      <c r="I58" s="70">
        <v>45046</v>
      </c>
      <c r="J58" s="216">
        <v>0</v>
      </c>
      <c r="K58" s="216">
        <v>0</v>
      </c>
      <c r="L58" s="216">
        <v>0</v>
      </c>
      <c r="M58" s="235">
        <v>0</v>
      </c>
      <c r="N58" s="70">
        <v>1083205</v>
      </c>
    </row>
    <row r="59" spans="1:14" hidden="1" x14ac:dyDescent="0.3">
      <c r="A59" s="210">
        <v>2019</v>
      </c>
      <c r="B59" s="213" t="s">
        <v>2</v>
      </c>
      <c r="C59" s="70">
        <v>261096</v>
      </c>
      <c r="D59" s="70">
        <v>2959949</v>
      </c>
      <c r="E59" s="70">
        <v>1015709</v>
      </c>
      <c r="F59" s="70">
        <v>778248</v>
      </c>
      <c r="G59" s="70">
        <v>1507707</v>
      </c>
      <c r="H59" s="70">
        <v>203078</v>
      </c>
      <c r="I59" s="70">
        <v>341658</v>
      </c>
      <c r="J59" s="70">
        <v>141417</v>
      </c>
      <c r="K59" s="70">
        <v>17738</v>
      </c>
      <c r="L59" s="70">
        <v>57937</v>
      </c>
      <c r="M59" s="236">
        <v>-53152</v>
      </c>
      <c r="N59" s="70">
        <v>7231385</v>
      </c>
    </row>
    <row r="60" spans="1:14" hidden="1" x14ac:dyDescent="0.3">
      <c r="A60" s="210">
        <v>2020</v>
      </c>
      <c r="B60" s="213" t="s">
        <v>261</v>
      </c>
      <c r="C60" s="220">
        <v>211342</v>
      </c>
      <c r="D60" s="220">
        <v>2402283</v>
      </c>
      <c r="E60" s="220">
        <v>1020864</v>
      </c>
      <c r="F60" s="220">
        <v>656837</v>
      </c>
      <c r="G60" s="220">
        <v>1307935</v>
      </c>
      <c r="H60" s="220">
        <v>142401</v>
      </c>
      <c r="I60" s="220">
        <v>302686</v>
      </c>
      <c r="J60" s="216">
        <v>67330</v>
      </c>
      <c r="K60" t="s">
        <v>263</v>
      </c>
      <c r="L60" s="216">
        <v>63846</v>
      </c>
      <c r="M60" s="216">
        <v>33241</v>
      </c>
      <c r="N60" s="70">
        <v>6208765</v>
      </c>
    </row>
    <row r="61" spans="1:14" hidden="1" x14ac:dyDescent="0.3">
      <c r="A61" s="210">
        <v>2020</v>
      </c>
      <c r="B61" s="213" t="s">
        <v>262</v>
      </c>
      <c r="C61" s="70">
        <v>52080</v>
      </c>
      <c r="D61" s="70">
        <v>538931</v>
      </c>
      <c r="E61" s="70">
        <v>8</v>
      </c>
      <c r="F61" s="70">
        <v>125533</v>
      </c>
      <c r="G61" s="70">
        <v>206712</v>
      </c>
      <c r="H61" s="70">
        <v>61576</v>
      </c>
      <c r="I61" s="70">
        <v>390840</v>
      </c>
      <c r="J61" s="216">
        <v>0</v>
      </c>
      <c r="K61" t="s">
        <v>263</v>
      </c>
      <c r="L61" s="216">
        <v>0</v>
      </c>
      <c r="M61" s="216">
        <v>0</v>
      </c>
      <c r="N61" s="70">
        <v>1375680</v>
      </c>
    </row>
    <row r="62" spans="1:14" x14ac:dyDescent="0.3">
      <c r="A62" s="210">
        <v>2020</v>
      </c>
      <c r="B62" s="234" t="s">
        <v>2</v>
      </c>
      <c r="C62" s="70">
        <v>263422</v>
      </c>
      <c r="D62" s="70">
        <v>2941214</v>
      </c>
      <c r="E62" s="70">
        <v>1020872</v>
      </c>
      <c r="F62" s="70">
        <v>782370</v>
      </c>
      <c r="G62" s="70">
        <v>1514647</v>
      </c>
      <c r="H62" s="70">
        <v>203977</v>
      </c>
      <c r="I62" s="70">
        <v>693526</v>
      </c>
      <c r="J62" s="70">
        <v>67330</v>
      </c>
      <c r="K62" t="s">
        <v>263</v>
      </c>
      <c r="L62" s="70">
        <v>63846</v>
      </c>
      <c r="M62" s="216">
        <v>33241</v>
      </c>
      <c r="N62" s="70">
        <v>7584445</v>
      </c>
    </row>
  </sheetData>
  <mergeCells count="1">
    <mergeCell ref="C1:N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CA44A-2F6E-409E-AE0B-D1A9E099C9C9}">
  <dimension ref="B1:O43"/>
  <sheetViews>
    <sheetView showGridLines="0" topLeftCell="A16" zoomScale="89" zoomScaleNormal="89" workbookViewId="0">
      <selection activeCell="E1" sqref="E1"/>
    </sheetView>
  </sheetViews>
  <sheetFormatPr defaultRowHeight="14.4" x14ac:dyDescent="0.3"/>
  <cols>
    <col min="1" max="1" width="3.44140625" customWidth="1"/>
    <col min="2" max="2" width="19.88671875" bestFit="1" customWidth="1"/>
    <col min="3" max="4" width="8" bestFit="1" customWidth="1"/>
    <col min="5" max="5" width="23.6640625" bestFit="1" customWidth="1"/>
    <col min="6" max="6" width="29.109375" bestFit="1" customWidth="1"/>
    <col min="15" max="15" width="43.21875" customWidth="1"/>
    <col min="16" max="16" width="2.77734375" customWidth="1"/>
  </cols>
  <sheetData>
    <row r="1" spans="2:15" x14ac:dyDescent="0.3">
      <c r="E1" s="157" t="s">
        <v>4</v>
      </c>
      <c r="N1" t="s">
        <v>3</v>
      </c>
    </row>
    <row r="3" spans="2:15" x14ac:dyDescent="0.3">
      <c r="E3" s="2" t="s">
        <v>0</v>
      </c>
      <c r="F3" s="3" t="s">
        <v>1</v>
      </c>
    </row>
    <row r="4" spans="2:15" x14ac:dyDescent="0.3">
      <c r="E4" s="4" t="s">
        <v>11</v>
      </c>
      <c r="F4" s="5">
        <v>25242</v>
      </c>
    </row>
    <row r="5" spans="2:15" x14ac:dyDescent="0.3">
      <c r="E5" s="6" t="s">
        <v>12</v>
      </c>
      <c r="F5" s="7">
        <v>7011</v>
      </c>
    </row>
    <row r="6" spans="2:15" x14ac:dyDescent="0.3">
      <c r="E6" s="6" t="s">
        <v>14</v>
      </c>
      <c r="F6" s="7">
        <v>701</v>
      </c>
    </row>
    <row r="7" spans="2:15" x14ac:dyDescent="0.3">
      <c r="E7" s="4" t="s">
        <v>15</v>
      </c>
      <c r="F7" s="5">
        <v>394</v>
      </c>
    </row>
    <row r="8" spans="2:15" x14ac:dyDescent="0.3">
      <c r="E8" s="6" t="s">
        <v>16</v>
      </c>
      <c r="F8" s="7">
        <v>72</v>
      </c>
    </row>
    <row r="9" spans="2:15" x14ac:dyDescent="0.3">
      <c r="E9" s="4" t="s">
        <v>17</v>
      </c>
      <c r="F9" s="5">
        <v>4337</v>
      </c>
    </row>
    <row r="10" spans="2:15" x14ac:dyDescent="0.3">
      <c r="E10" s="6" t="s">
        <v>18</v>
      </c>
      <c r="F10" s="7">
        <v>5999</v>
      </c>
    </row>
    <row r="11" spans="2:15" x14ac:dyDescent="0.3">
      <c r="E11" s="8" t="s">
        <v>2</v>
      </c>
      <c r="F11" s="9">
        <v>43756</v>
      </c>
    </row>
    <row r="12" spans="2:15" x14ac:dyDescent="0.3">
      <c r="E12" s="170"/>
      <c r="F12" s="171"/>
    </row>
    <row r="13" spans="2:15" x14ac:dyDescent="0.3">
      <c r="B13" s="157" t="s">
        <v>231</v>
      </c>
    </row>
    <row r="14" spans="2:15" x14ac:dyDescent="0.3">
      <c r="B14" s="10" t="s">
        <v>11</v>
      </c>
      <c r="C14" s="11">
        <f>'Table 8'!F4</f>
        <v>25242</v>
      </c>
      <c r="D14" s="11"/>
      <c r="E14" s="12" t="s">
        <v>5</v>
      </c>
      <c r="F14" s="13"/>
      <c r="G14" s="13"/>
      <c r="H14" s="13"/>
      <c r="I14" s="13"/>
      <c r="J14" s="13"/>
      <c r="K14" s="13"/>
      <c r="L14" s="13"/>
      <c r="M14" s="13"/>
      <c r="N14" s="13"/>
      <c r="O14" s="14"/>
    </row>
    <row r="15" spans="2:15" x14ac:dyDescent="0.3">
      <c r="B15" s="15"/>
      <c r="C15" s="1"/>
      <c r="D15" s="1">
        <v>3300</v>
      </c>
      <c r="E15" t="s">
        <v>9</v>
      </c>
      <c r="O15" s="16"/>
    </row>
    <row r="16" spans="2:15" x14ac:dyDescent="0.3">
      <c r="B16" s="15"/>
      <c r="C16" s="1"/>
      <c r="D16" s="1">
        <v>6900</v>
      </c>
      <c r="E16" t="s">
        <v>10</v>
      </c>
      <c r="O16" s="16"/>
    </row>
    <row r="17" spans="2:15" x14ac:dyDescent="0.3">
      <c r="B17" s="15"/>
      <c r="C17" s="1"/>
      <c r="D17" s="1">
        <v>200</v>
      </c>
      <c r="E17" t="s">
        <v>6</v>
      </c>
      <c r="O17" s="16"/>
    </row>
    <row r="18" spans="2:15" x14ac:dyDescent="0.3">
      <c r="B18" s="15"/>
      <c r="C18" s="1"/>
      <c r="D18" s="1">
        <v>12200</v>
      </c>
      <c r="E18" t="s">
        <v>7</v>
      </c>
      <c r="O18" s="16"/>
    </row>
    <row r="19" spans="2:15" x14ac:dyDescent="0.3">
      <c r="B19" s="17"/>
      <c r="C19" s="18"/>
      <c r="D19" s="18">
        <v>2642</v>
      </c>
      <c r="E19" s="19" t="s">
        <v>8</v>
      </c>
      <c r="F19" s="19"/>
      <c r="G19" s="19"/>
      <c r="H19" s="19"/>
      <c r="I19" s="19"/>
      <c r="J19" s="19"/>
      <c r="K19" s="19"/>
      <c r="L19" s="19"/>
      <c r="M19" s="19"/>
      <c r="N19" s="19"/>
      <c r="O19" s="20"/>
    </row>
    <row r="20" spans="2:15" x14ac:dyDescent="0.3">
      <c r="B20" s="10" t="s">
        <v>12</v>
      </c>
      <c r="C20" s="11">
        <f>'Table 8'!F5</f>
        <v>7011</v>
      </c>
      <c r="D20" s="11"/>
      <c r="E20" s="13" t="s">
        <v>13</v>
      </c>
      <c r="F20" s="13"/>
      <c r="G20" s="13"/>
      <c r="H20" s="13"/>
      <c r="I20" s="13"/>
      <c r="J20" s="13"/>
      <c r="K20" s="13"/>
      <c r="L20" s="13"/>
      <c r="M20" s="13"/>
      <c r="N20" s="13"/>
      <c r="O20" s="14"/>
    </row>
    <row r="21" spans="2:15" x14ac:dyDescent="0.3">
      <c r="B21" s="15"/>
      <c r="E21" t="s">
        <v>23</v>
      </c>
      <c r="O21" s="16"/>
    </row>
    <row r="22" spans="2:15" x14ac:dyDescent="0.3">
      <c r="B22" s="15"/>
      <c r="D22" s="1">
        <v>354</v>
      </c>
      <c r="E22" t="s">
        <v>19</v>
      </c>
      <c r="O22" s="16"/>
    </row>
    <row r="23" spans="2:15" x14ac:dyDescent="0.3">
      <c r="B23" s="15"/>
      <c r="D23" s="1">
        <v>58.7</v>
      </c>
      <c r="E23" t="s">
        <v>20</v>
      </c>
      <c r="O23" s="16"/>
    </row>
    <row r="24" spans="2:15" x14ac:dyDescent="0.3">
      <c r="B24" s="15"/>
      <c r="D24" s="1">
        <v>50.7</v>
      </c>
      <c r="E24" t="s">
        <v>21</v>
      </c>
      <c r="O24" s="16"/>
    </row>
    <row r="25" spans="2:15" x14ac:dyDescent="0.3">
      <c r="B25" s="17"/>
      <c r="C25" s="19"/>
      <c r="D25" s="19"/>
      <c r="E25" s="19" t="s">
        <v>22</v>
      </c>
      <c r="F25" s="19"/>
      <c r="G25" s="19"/>
      <c r="H25" s="19"/>
      <c r="I25" s="19"/>
      <c r="J25" s="19"/>
      <c r="K25" s="19"/>
      <c r="L25" s="19"/>
      <c r="M25" s="19"/>
      <c r="N25" s="19"/>
      <c r="O25" s="20"/>
    </row>
    <row r="26" spans="2:15" x14ac:dyDescent="0.3">
      <c r="B26" s="21" t="s">
        <v>25</v>
      </c>
      <c r="C26" s="22">
        <f>F6</f>
        <v>701</v>
      </c>
      <c r="D26" s="22"/>
      <c r="E26" s="23" t="s">
        <v>24</v>
      </c>
      <c r="F26" s="23"/>
      <c r="G26" s="23"/>
      <c r="H26" s="23"/>
      <c r="I26" s="23"/>
      <c r="J26" s="23"/>
      <c r="K26" s="23"/>
      <c r="L26" s="23"/>
      <c r="M26" s="23"/>
      <c r="N26" s="23"/>
      <c r="O26" s="24"/>
    </row>
    <row r="27" spans="2:15" x14ac:dyDescent="0.3">
      <c r="B27" s="10" t="s">
        <v>15</v>
      </c>
      <c r="C27" s="11">
        <f>F7</f>
        <v>394</v>
      </c>
      <c r="D27" s="11"/>
      <c r="E27" s="13" t="s">
        <v>26</v>
      </c>
      <c r="F27" s="13"/>
      <c r="G27" s="13"/>
      <c r="H27" s="13"/>
      <c r="I27" s="13"/>
      <c r="J27" s="13"/>
      <c r="K27" s="13"/>
      <c r="L27" s="13"/>
      <c r="M27" s="13"/>
      <c r="N27" s="13"/>
      <c r="O27" s="14"/>
    </row>
    <row r="28" spans="2:15" x14ac:dyDescent="0.3">
      <c r="B28" s="15"/>
      <c r="C28" s="1"/>
      <c r="D28" s="1"/>
      <c r="E28" t="s">
        <v>27</v>
      </c>
      <c r="O28" s="16"/>
    </row>
    <row r="29" spans="2:15" x14ac:dyDescent="0.3">
      <c r="B29" s="21" t="s">
        <v>16</v>
      </c>
      <c r="C29" s="22">
        <f>F8</f>
        <v>72</v>
      </c>
      <c r="D29" s="22"/>
      <c r="E29" s="23" t="s">
        <v>28</v>
      </c>
      <c r="F29" s="23"/>
      <c r="G29" s="23"/>
      <c r="H29" s="23"/>
      <c r="I29" s="23"/>
      <c r="J29" s="23"/>
      <c r="K29" s="23"/>
      <c r="L29" s="23"/>
      <c r="M29" s="23"/>
      <c r="N29" s="23"/>
      <c r="O29" s="24"/>
    </row>
    <row r="30" spans="2:15" x14ac:dyDescent="0.3">
      <c r="B30" s="25" t="s">
        <v>29</v>
      </c>
      <c r="C30" s="11">
        <v>4337</v>
      </c>
      <c r="D30" s="11"/>
      <c r="E30" s="13" t="s">
        <v>30</v>
      </c>
      <c r="F30" s="13"/>
      <c r="G30" s="13"/>
      <c r="H30" s="13"/>
      <c r="I30" s="13"/>
      <c r="J30" s="13"/>
      <c r="K30" s="13"/>
      <c r="L30" s="13"/>
      <c r="M30" s="13"/>
      <c r="N30" s="13"/>
      <c r="O30" s="14"/>
    </row>
    <row r="31" spans="2:15" x14ac:dyDescent="0.3">
      <c r="B31" s="15"/>
      <c r="C31" s="1"/>
      <c r="D31" s="1"/>
      <c r="E31" t="s">
        <v>31</v>
      </c>
      <c r="O31" s="16"/>
    </row>
    <row r="32" spans="2:15" x14ac:dyDescent="0.3">
      <c r="B32" s="15"/>
      <c r="C32" s="1"/>
      <c r="D32" s="1"/>
      <c r="E32" t="s">
        <v>32</v>
      </c>
      <c r="O32" s="16"/>
    </row>
    <row r="33" spans="2:15" x14ac:dyDescent="0.3">
      <c r="B33" s="15"/>
      <c r="C33" s="1"/>
      <c r="D33" s="1"/>
      <c r="E33" t="s">
        <v>33</v>
      </c>
      <c r="O33" s="16"/>
    </row>
    <row r="34" spans="2:15" x14ac:dyDescent="0.3">
      <c r="B34" s="17"/>
      <c r="C34" s="18"/>
      <c r="D34" s="18"/>
      <c r="E34" s="19" t="s">
        <v>34</v>
      </c>
      <c r="F34" s="19"/>
      <c r="G34" s="19"/>
      <c r="H34" s="19"/>
      <c r="I34" s="19"/>
      <c r="J34" s="19"/>
      <c r="K34" s="19"/>
      <c r="L34" s="19"/>
      <c r="M34" s="19"/>
      <c r="N34" s="19"/>
      <c r="O34" s="20"/>
    </row>
    <row r="35" spans="2:15" x14ac:dyDescent="0.3">
      <c r="B35" s="26" t="s">
        <v>18</v>
      </c>
      <c r="C35" s="11">
        <v>5999</v>
      </c>
      <c r="D35" s="11"/>
      <c r="E35" s="13" t="s">
        <v>36</v>
      </c>
      <c r="F35" s="13"/>
      <c r="G35" s="13"/>
      <c r="H35" s="13"/>
      <c r="I35" s="13"/>
      <c r="J35" s="13"/>
      <c r="K35" s="13"/>
      <c r="L35" s="13"/>
      <c r="M35" s="13"/>
      <c r="N35" s="13"/>
      <c r="O35" s="14"/>
    </row>
    <row r="36" spans="2:15" x14ac:dyDescent="0.3">
      <c r="B36" s="15"/>
      <c r="C36" s="1"/>
      <c r="D36" s="1">
        <f>691+98</f>
        <v>789</v>
      </c>
      <c r="E36" t="s">
        <v>37</v>
      </c>
      <c r="O36" s="16"/>
    </row>
    <row r="37" spans="2:15" x14ac:dyDescent="0.3">
      <c r="B37" s="15"/>
      <c r="C37" s="1"/>
      <c r="D37" s="1">
        <v>4400</v>
      </c>
      <c r="E37" t="s">
        <v>35</v>
      </c>
      <c r="O37" s="16"/>
    </row>
    <row r="38" spans="2:15" x14ac:dyDescent="0.3">
      <c r="B38" s="15"/>
      <c r="C38" s="1"/>
      <c r="D38" s="1">
        <v>810</v>
      </c>
      <c r="E38" t="s">
        <v>38</v>
      </c>
      <c r="O38" s="16"/>
    </row>
    <row r="39" spans="2:15" x14ac:dyDescent="0.3">
      <c r="B39" s="15"/>
      <c r="C39" s="1"/>
      <c r="D39" s="1"/>
      <c r="E39" t="s">
        <v>39</v>
      </c>
      <c r="O39" s="16"/>
    </row>
    <row r="40" spans="2:15" x14ac:dyDescent="0.3">
      <c r="B40" s="15"/>
      <c r="C40" s="1"/>
      <c r="D40" s="1">
        <v>3360</v>
      </c>
      <c r="E40" t="s">
        <v>40</v>
      </c>
      <c r="O40" s="16"/>
    </row>
    <row r="41" spans="2:15" x14ac:dyDescent="0.3">
      <c r="B41" s="15"/>
      <c r="C41" s="1"/>
      <c r="D41" s="1"/>
      <c r="E41" t="s">
        <v>41</v>
      </c>
      <c r="O41" s="16"/>
    </row>
    <row r="42" spans="2:15" x14ac:dyDescent="0.3">
      <c r="B42" s="17"/>
      <c r="C42" s="18"/>
      <c r="D42" s="18"/>
      <c r="E42" s="19" t="s">
        <v>42</v>
      </c>
      <c r="F42" s="19"/>
      <c r="G42" s="19"/>
      <c r="H42" s="19"/>
      <c r="I42" s="19"/>
      <c r="J42" s="19"/>
      <c r="K42" s="19"/>
      <c r="L42" s="19"/>
      <c r="M42" s="19"/>
      <c r="N42" s="19"/>
      <c r="O42" s="20"/>
    </row>
    <row r="43" spans="2:15" x14ac:dyDescent="0.3">
      <c r="C43" s="1">
        <f>SUM(C14:C42)</f>
        <v>43756</v>
      </c>
      <c r="D43" s="1"/>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01886-DD22-4C0C-96D9-0061BB02DA28}">
  <dimension ref="A1:B31"/>
  <sheetViews>
    <sheetView topLeftCell="A25" workbookViewId="0">
      <selection activeCell="A32" sqref="A32"/>
    </sheetView>
  </sheetViews>
  <sheetFormatPr defaultRowHeight="14.4" x14ac:dyDescent="0.3"/>
  <cols>
    <col min="1" max="1" width="13.77734375" bestFit="1" customWidth="1"/>
    <col min="2" max="2" width="106.77734375" customWidth="1"/>
  </cols>
  <sheetData>
    <row r="1" spans="1:2" ht="16.2" thickBot="1" x14ac:dyDescent="0.35">
      <c r="A1" s="147" t="s">
        <v>139</v>
      </c>
      <c r="B1" s="148" t="s">
        <v>140</v>
      </c>
    </row>
    <row r="2" spans="1:2" ht="48.6" customHeight="1" thickBot="1" x14ac:dyDescent="0.35">
      <c r="A2" s="283" t="s">
        <v>141</v>
      </c>
      <c r="B2" s="284"/>
    </row>
    <row r="3" spans="1:2" ht="78.599999999999994" thickBot="1" x14ac:dyDescent="0.35">
      <c r="A3" s="149" t="s">
        <v>142</v>
      </c>
      <c r="B3" s="143" t="s">
        <v>143</v>
      </c>
    </row>
    <row r="4" spans="1:2" s="150" customFormat="1" ht="63" thickBot="1" x14ac:dyDescent="0.35">
      <c r="A4" s="149" t="s">
        <v>144</v>
      </c>
      <c r="B4" s="143" t="s">
        <v>145</v>
      </c>
    </row>
    <row r="5" spans="1:2" s="150" customFormat="1" ht="63" thickBot="1" x14ac:dyDescent="0.35">
      <c r="A5" s="142" t="s">
        <v>146</v>
      </c>
      <c r="B5" s="143" t="s">
        <v>147</v>
      </c>
    </row>
    <row r="6" spans="1:2" s="150" customFormat="1" ht="31.8" thickBot="1" x14ac:dyDescent="0.35">
      <c r="A6" s="142" t="s">
        <v>148</v>
      </c>
      <c r="B6" s="143" t="s">
        <v>149</v>
      </c>
    </row>
    <row r="7" spans="1:2" ht="48.6" customHeight="1" thickBot="1" x14ac:dyDescent="0.35">
      <c r="A7" s="283" t="s">
        <v>150</v>
      </c>
      <c r="B7" s="284"/>
    </row>
    <row r="8" spans="1:2" ht="78.599999999999994" thickBot="1" x14ac:dyDescent="0.35">
      <c r="A8" s="149" t="s">
        <v>151</v>
      </c>
      <c r="B8" s="143" t="s">
        <v>152</v>
      </c>
    </row>
    <row r="9" spans="1:2" ht="15.6" x14ac:dyDescent="0.3">
      <c r="A9" s="285" t="s">
        <v>153</v>
      </c>
      <c r="B9" s="144" t="s">
        <v>154</v>
      </c>
    </row>
    <row r="10" spans="1:2" ht="46.8" x14ac:dyDescent="0.3">
      <c r="A10" s="286"/>
      <c r="B10" s="145" t="s">
        <v>155</v>
      </c>
    </row>
    <row r="11" spans="1:2" ht="62.4" x14ac:dyDescent="0.3">
      <c r="A11" s="286"/>
      <c r="B11" s="145" t="s">
        <v>156</v>
      </c>
    </row>
    <row r="12" spans="1:2" ht="47.4" thickBot="1" x14ac:dyDescent="0.35">
      <c r="A12" s="287"/>
      <c r="B12" s="146" t="s">
        <v>157</v>
      </c>
    </row>
    <row r="13" spans="1:2" ht="28.8" x14ac:dyDescent="0.3">
      <c r="A13" s="279"/>
      <c r="B13" s="151" t="s">
        <v>158</v>
      </c>
    </row>
    <row r="14" spans="1:2" ht="63" thickBot="1" x14ac:dyDescent="0.35">
      <c r="A14" s="280"/>
      <c r="B14" s="146" t="s">
        <v>159</v>
      </c>
    </row>
    <row r="15" spans="1:2" ht="47.4" thickBot="1" x14ac:dyDescent="0.35">
      <c r="A15" s="142" t="s">
        <v>160</v>
      </c>
      <c r="B15" s="143" t="s">
        <v>161</v>
      </c>
    </row>
    <row r="16" spans="1:2" ht="47.4" thickBot="1" x14ac:dyDescent="0.35">
      <c r="A16" s="142" t="s">
        <v>162</v>
      </c>
      <c r="B16" s="143" t="s">
        <v>163</v>
      </c>
    </row>
    <row r="17" spans="1:2" ht="31.8" thickBot="1" x14ac:dyDescent="0.35">
      <c r="A17" s="142" t="s">
        <v>164</v>
      </c>
      <c r="B17" s="143" t="s">
        <v>165</v>
      </c>
    </row>
    <row r="18" spans="1:2" ht="16.8" thickBot="1" x14ac:dyDescent="0.35">
      <c r="A18" s="281" t="s">
        <v>166</v>
      </c>
      <c r="B18" s="282"/>
    </row>
    <row r="19" spans="1:2" ht="78.599999999999994" thickBot="1" x14ac:dyDescent="0.35">
      <c r="A19" s="142" t="s">
        <v>167</v>
      </c>
      <c r="B19" s="143" t="s">
        <v>168</v>
      </c>
    </row>
    <row r="20" spans="1:2" ht="16.2" thickBot="1" x14ac:dyDescent="0.35">
      <c r="A20" s="142" t="s">
        <v>160</v>
      </c>
      <c r="B20" s="143" t="s">
        <v>169</v>
      </c>
    </row>
    <row r="21" spans="1:2" ht="16.2" thickBot="1" x14ac:dyDescent="0.35">
      <c r="A21" s="142" t="s">
        <v>162</v>
      </c>
      <c r="B21" s="143" t="s">
        <v>170</v>
      </c>
    </row>
    <row r="22" spans="1:2" ht="16.8" thickBot="1" x14ac:dyDescent="0.35">
      <c r="A22" s="281" t="s">
        <v>171</v>
      </c>
      <c r="B22" s="282"/>
    </row>
    <row r="23" spans="1:2" ht="78.599999999999994" thickBot="1" x14ac:dyDescent="0.35">
      <c r="A23" s="142" t="s">
        <v>172</v>
      </c>
      <c r="B23" s="143" t="s">
        <v>173</v>
      </c>
    </row>
    <row r="24" spans="1:2" ht="78" x14ac:dyDescent="0.3">
      <c r="A24" s="279" t="s">
        <v>174</v>
      </c>
      <c r="B24" s="144" t="s">
        <v>175</v>
      </c>
    </row>
    <row r="25" spans="1:2" ht="31.8" thickBot="1" x14ac:dyDescent="0.35">
      <c r="A25" s="280"/>
      <c r="B25" s="152" t="s">
        <v>176</v>
      </c>
    </row>
    <row r="26" spans="1:2" ht="31.8" thickBot="1" x14ac:dyDescent="0.35">
      <c r="A26" s="142" t="s">
        <v>177</v>
      </c>
      <c r="B26" s="143" t="s">
        <v>178</v>
      </c>
    </row>
    <row r="27" spans="1:2" ht="47.4" thickBot="1" x14ac:dyDescent="0.35">
      <c r="A27" s="142" t="s">
        <v>179</v>
      </c>
      <c r="B27" s="143" t="s">
        <v>180</v>
      </c>
    </row>
    <row r="28" spans="1:2" ht="63" thickBot="1" x14ac:dyDescent="0.35">
      <c r="A28" s="153"/>
      <c r="B28" s="154" t="s">
        <v>181</v>
      </c>
    </row>
    <row r="29" spans="1:2" ht="16.8" thickBot="1" x14ac:dyDescent="0.35">
      <c r="A29" s="281" t="s">
        <v>182</v>
      </c>
      <c r="B29" s="282"/>
    </row>
    <row r="30" spans="1:2" ht="125.4" thickBot="1" x14ac:dyDescent="0.35">
      <c r="A30" s="142" t="s">
        <v>183</v>
      </c>
      <c r="B30" s="143" t="s">
        <v>184</v>
      </c>
    </row>
    <row r="31" spans="1:2" ht="63" thickBot="1" x14ac:dyDescent="0.35">
      <c r="A31" s="142" t="s">
        <v>185</v>
      </c>
      <c r="B31" s="143" t="s">
        <v>186</v>
      </c>
    </row>
  </sheetData>
  <mergeCells count="8">
    <mergeCell ref="A24:A25"/>
    <mergeCell ref="A29:B29"/>
    <mergeCell ref="A2:B2"/>
    <mergeCell ref="A7:B7"/>
    <mergeCell ref="A9:A12"/>
    <mergeCell ref="A13:A14"/>
    <mergeCell ref="A18:B18"/>
    <mergeCell ref="A22:B22"/>
  </mergeCells>
  <hyperlinks>
    <hyperlink ref="B13" r:id="rId1" display="http://documents.dps.ny.gov/public/MatterManagement/CaseMaster.aspx?MatterCaseNo=13-M-0412&amp;submit=Search%2Bby%2BCase%2BNumber" xr:uid="{E42D02B0-FD74-466B-8797-A0451DF7C535}"/>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A0F1E-57CD-4CFA-933E-0A028D55444D}">
  <dimension ref="B2:N43"/>
  <sheetViews>
    <sheetView workbookViewId="0">
      <selection activeCell="J10" sqref="J10"/>
    </sheetView>
  </sheetViews>
  <sheetFormatPr defaultRowHeight="14.4" x14ac:dyDescent="0.3"/>
  <cols>
    <col min="2" max="2" width="19.88671875" bestFit="1" customWidth="1"/>
    <col min="3" max="3" width="41.6640625" bestFit="1" customWidth="1"/>
    <col min="4" max="4" width="10" bestFit="1" customWidth="1"/>
    <col min="5" max="5" width="12.21875" bestFit="1" customWidth="1"/>
    <col min="7" max="7" width="39" bestFit="1" customWidth="1"/>
    <col min="11" max="11" width="10.5546875" bestFit="1" customWidth="1"/>
    <col min="12" max="12" width="10.109375" bestFit="1" customWidth="1"/>
    <col min="13" max="13" width="5.21875" bestFit="1" customWidth="1"/>
    <col min="14" max="14" width="8.44140625" bestFit="1" customWidth="1"/>
  </cols>
  <sheetData>
    <row r="2" spans="2:14" x14ac:dyDescent="0.3">
      <c r="B2" s="157" t="s">
        <v>247</v>
      </c>
      <c r="K2" s="160">
        <v>45131</v>
      </c>
    </row>
    <row r="3" spans="2:14" ht="15" thickBot="1" x14ac:dyDescent="0.35">
      <c r="B3" s="157"/>
      <c r="K3" s="160"/>
    </row>
    <row r="4" spans="2:14" ht="15" thickBot="1" x14ac:dyDescent="0.35">
      <c r="D4" s="290" t="s">
        <v>238</v>
      </c>
      <c r="E4" s="291"/>
      <c r="F4" s="288" t="s">
        <v>235</v>
      </c>
      <c r="G4" s="289"/>
      <c r="K4" s="178" t="s">
        <v>204</v>
      </c>
      <c r="L4" s="178" t="s">
        <v>206</v>
      </c>
      <c r="M4" s="178" t="s">
        <v>208</v>
      </c>
      <c r="N4" s="178"/>
    </row>
    <row r="5" spans="2:14" ht="15" thickBot="1" x14ac:dyDescent="0.35">
      <c r="B5" s="178" t="s">
        <v>233</v>
      </c>
      <c r="C5" s="185" t="s">
        <v>188</v>
      </c>
      <c r="D5" s="197" t="s">
        <v>236</v>
      </c>
      <c r="E5" s="198" t="s">
        <v>139</v>
      </c>
      <c r="F5" s="197" t="s">
        <v>236</v>
      </c>
      <c r="G5" s="198" t="s">
        <v>237</v>
      </c>
      <c r="K5" s="179" t="s">
        <v>205</v>
      </c>
      <c r="L5" s="179" t="s">
        <v>207</v>
      </c>
      <c r="M5" s="179" t="s">
        <v>209</v>
      </c>
      <c r="N5" s="179" t="s">
        <v>210</v>
      </c>
    </row>
    <row r="6" spans="2:14" x14ac:dyDescent="0.3">
      <c r="B6" s="292" t="s">
        <v>2</v>
      </c>
      <c r="C6" s="293"/>
      <c r="D6" s="199">
        <f>Cases!M10/1000</f>
        <v>1175.788</v>
      </c>
      <c r="E6" s="200"/>
      <c r="F6" s="209">
        <f>'Table 8'!F11</f>
        <v>43756</v>
      </c>
      <c r="G6" s="189"/>
      <c r="K6" s="172"/>
      <c r="L6" s="172"/>
      <c r="M6" s="172"/>
      <c r="N6" s="172"/>
    </row>
    <row r="7" spans="2:14" x14ac:dyDescent="0.3">
      <c r="B7" s="190" t="s">
        <v>11</v>
      </c>
      <c r="C7" s="177" t="s">
        <v>232</v>
      </c>
      <c r="D7" s="201">
        <f>Cases!M2/1000</f>
        <v>348.08699999999999</v>
      </c>
      <c r="E7" s="202"/>
      <c r="F7" s="205">
        <f>'Table 8'!C14</f>
        <v>25242</v>
      </c>
      <c r="G7" s="191"/>
      <c r="K7" s="175"/>
      <c r="L7" s="175"/>
      <c r="M7" s="175"/>
      <c r="N7" s="175"/>
    </row>
    <row r="8" spans="2:14" x14ac:dyDescent="0.3">
      <c r="B8" s="192"/>
      <c r="C8" s="21" t="s">
        <v>223</v>
      </c>
      <c r="D8" s="203"/>
      <c r="E8" s="204" t="s">
        <v>151</v>
      </c>
      <c r="F8" s="203"/>
      <c r="G8" s="191"/>
      <c r="K8" s="162">
        <v>1528</v>
      </c>
      <c r="L8" s="161">
        <v>21546</v>
      </c>
      <c r="M8" s="161">
        <v>159</v>
      </c>
      <c r="N8" s="161">
        <v>19</v>
      </c>
    </row>
    <row r="9" spans="2:14" x14ac:dyDescent="0.3">
      <c r="B9" s="192"/>
      <c r="C9" s="21" t="s">
        <v>195</v>
      </c>
      <c r="D9" s="203"/>
      <c r="E9" s="204" t="s">
        <v>164</v>
      </c>
      <c r="F9" s="203"/>
      <c r="G9" s="191"/>
      <c r="K9" s="162">
        <v>186</v>
      </c>
      <c r="L9" s="161">
        <v>107</v>
      </c>
      <c r="M9" s="161">
        <v>33</v>
      </c>
      <c r="N9" s="161">
        <v>0</v>
      </c>
    </row>
    <row r="10" spans="2:14" x14ac:dyDescent="0.3">
      <c r="B10" s="192"/>
      <c r="C10" s="21"/>
      <c r="D10" s="203"/>
      <c r="E10" s="204"/>
      <c r="F10" s="205">
        <f>'Table 8'!D15</f>
        <v>3300</v>
      </c>
      <c r="G10" s="191" t="s">
        <v>239</v>
      </c>
      <c r="K10" s="162"/>
      <c r="L10" s="161"/>
      <c r="M10" s="161"/>
      <c r="N10" s="161"/>
    </row>
    <row r="11" spans="2:14" x14ac:dyDescent="0.3">
      <c r="B11" s="192"/>
      <c r="C11" s="21"/>
      <c r="D11" s="203"/>
      <c r="E11" s="204"/>
      <c r="F11" s="205">
        <f>'Table 8'!D16</f>
        <v>6900</v>
      </c>
      <c r="G11" s="191" t="s">
        <v>240</v>
      </c>
      <c r="K11" s="162"/>
      <c r="L11" s="161"/>
      <c r="M11" s="161"/>
      <c r="N11" s="161"/>
    </row>
    <row r="12" spans="2:14" x14ac:dyDescent="0.3">
      <c r="B12" s="192"/>
      <c r="C12" s="21"/>
      <c r="D12" s="203"/>
      <c r="E12" s="204"/>
      <c r="F12" s="205">
        <f>'Table 8'!D17</f>
        <v>200</v>
      </c>
      <c r="G12" s="191" t="s">
        <v>241</v>
      </c>
      <c r="K12" s="162"/>
      <c r="L12" s="161"/>
      <c r="M12" s="161"/>
      <c r="N12" s="161"/>
    </row>
    <row r="13" spans="2:14" x14ac:dyDescent="0.3">
      <c r="B13" s="192"/>
      <c r="C13" s="21"/>
      <c r="D13" s="203"/>
      <c r="E13" s="204"/>
      <c r="F13" s="205">
        <f>'Table 8'!D18</f>
        <v>12200</v>
      </c>
      <c r="G13" s="191" t="s">
        <v>242</v>
      </c>
      <c r="K13" s="162"/>
      <c r="L13" s="161"/>
      <c r="M13" s="161"/>
      <c r="N13" s="161"/>
    </row>
    <row r="14" spans="2:14" x14ac:dyDescent="0.3">
      <c r="B14" s="192"/>
      <c r="C14" s="21"/>
      <c r="D14" s="203"/>
      <c r="E14" s="204"/>
      <c r="F14" s="205">
        <f>'Table 8'!D19</f>
        <v>2642</v>
      </c>
      <c r="G14" s="191" t="s">
        <v>243</v>
      </c>
      <c r="K14" s="162"/>
      <c r="L14" s="161"/>
      <c r="M14" s="161"/>
      <c r="N14" s="161"/>
    </row>
    <row r="15" spans="2:14" x14ac:dyDescent="0.3">
      <c r="B15" s="193" t="s">
        <v>12</v>
      </c>
      <c r="C15" s="21" t="s">
        <v>192</v>
      </c>
      <c r="D15" s="205">
        <f>Cases!M3/1000</f>
        <v>500.29399999999998</v>
      </c>
      <c r="E15" s="206" t="s">
        <v>153</v>
      </c>
      <c r="F15" s="203"/>
      <c r="G15" s="191"/>
      <c r="K15" s="162">
        <v>977</v>
      </c>
      <c r="L15" s="161">
        <v>62</v>
      </c>
      <c r="M15" s="161">
        <v>46</v>
      </c>
      <c r="N15" s="161">
        <v>0</v>
      </c>
    </row>
    <row r="16" spans="2:14" x14ac:dyDescent="0.3">
      <c r="B16" s="193"/>
      <c r="C16" s="21"/>
      <c r="D16" s="205"/>
      <c r="E16" s="206"/>
      <c r="F16" s="205">
        <f>'Table 8'!D22</f>
        <v>354</v>
      </c>
      <c r="G16" s="191" t="s">
        <v>15</v>
      </c>
      <c r="K16" s="162"/>
      <c r="L16" s="161"/>
      <c r="M16" s="161"/>
      <c r="N16" s="161"/>
    </row>
    <row r="17" spans="2:14" x14ac:dyDescent="0.3">
      <c r="B17" s="193"/>
      <c r="C17" s="21"/>
      <c r="D17" s="205"/>
      <c r="E17" s="206"/>
      <c r="F17" s="205">
        <f>'Table 8'!D23</f>
        <v>58.7</v>
      </c>
      <c r="G17" s="191" t="s">
        <v>11</v>
      </c>
      <c r="K17" s="162"/>
      <c r="L17" s="161"/>
      <c r="M17" s="161"/>
      <c r="N17" s="161"/>
    </row>
    <row r="18" spans="2:14" x14ac:dyDescent="0.3">
      <c r="B18" s="193"/>
      <c r="C18" s="21"/>
      <c r="D18" s="205"/>
      <c r="E18" s="206"/>
      <c r="F18" s="205">
        <f>'Table 8'!D24</f>
        <v>50.7</v>
      </c>
      <c r="G18" s="191" t="s">
        <v>244</v>
      </c>
      <c r="K18" s="162"/>
      <c r="L18" s="161"/>
      <c r="M18" s="161"/>
      <c r="N18" s="161"/>
    </row>
    <row r="19" spans="2:14" x14ac:dyDescent="0.3">
      <c r="B19" s="193"/>
      <c r="C19" s="21"/>
      <c r="D19" s="205"/>
      <c r="E19" s="206"/>
      <c r="F19" s="205">
        <f>'Table 8'!D25</f>
        <v>0</v>
      </c>
      <c r="G19" s="191" t="s">
        <v>245</v>
      </c>
      <c r="K19" s="162"/>
      <c r="L19" s="161"/>
      <c r="M19" s="161"/>
      <c r="N19" s="161"/>
    </row>
    <row r="20" spans="2:14" x14ac:dyDescent="0.3">
      <c r="B20" s="192" t="s">
        <v>117</v>
      </c>
      <c r="C20" s="21" t="s">
        <v>196</v>
      </c>
      <c r="D20" s="205">
        <f>Cases!M4/1000</f>
        <v>38.253999999999998</v>
      </c>
      <c r="E20" s="204" t="s">
        <v>167</v>
      </c>
      <c r="F20" s="203"/>
      <c r="G20" s="191"/>
      <c r="K20" s="162">
        <v>1752</v>
      </c>
      <c r="L20" s="161">
        <v>3942</v>
      </c>
      <c r="M20" s="161">
        <v>105</v>
      </c>
      <c r="N20" s="161">
        <v>0</v>
      </c>
    </row>
    <row r="21" spans="2:14" x14ac:dyDescent="0.3">
      <c r="B21" s="192" t="s">
        <v>25</v>
      </c>
      <c r="C21" s="21" t="s">
        <v>190</v>
      </c>
      <c r="D21" s="205">
        <f>Cases!M5/1000</f>
        <v>2.7029999999999998</v>
      </c>
      <c r="E21" s="204" t="s">
        <v>146</v>
      </c>
      <c r="F21" s="205">
        <f>'Table 8'!C26</f>
        <v>701</v>
      </c>
      <c r="G21" s="191"/>
      <c r="K21" s="162">
        <v>824</v>
      </c>
      <c r="L21" s="161">
        <v>643</v>
      </c>
      <c r="M21" s="161">
        <v>54</v>
      </c>
      <c r="N21" s="161">
        <v>0</v>
      </c>
    </row>
    <row r="22" spans="2:14" x14ac:dyDescent="0.3">
      <c r="B22" s="192" t="s">
        <v>234</v>
      </c>
      <c r="C22" s="21" t="s">
        <v>15</v>
      </c>
      <c r="D22" s="203"/>
      <c r="E22" s="204" t="s">
        <v>144</v>
      </c>
      <c r="F22" s="205">
        <f>'Table 8'!C27</f>
        <v>394</v>
      </c>
      <c r="G22" s="191"/>
      <c r="K22" s="162">
        <v>475</v>
      </c>
      <c r="L22" s="161">
        <v>47</v>
      </c>
      <c r="M22" s="161">
        <v>46</v>
      </c>
      <c r="N22" s="161">
        <v>2</v>
      </c>
    </row>
    <row r="23" spans="2:14" x14ac:dyDescent="0.3">
      <c r="B23" s="192" t="s">
        <v>16</v>
      </c>
      <c r="C23" s="21" t="s">
        <v>217</v>
      </c>
      <c r="D23" s="205">
        <f>Cases!M7/1000</f>
        <v>7.524</v>
      </c>
      <c r="E23" s="204" t="s">
        <v>216</v>
      </c>
      <c r="F23" s="205">
        <f>'Table 8'!C29</f>
        <v>72</v>
      </c>
      <c r="G23" s="191"/>
      <c r="K23" s="161">
        <v>335</v>
      </c>
      <c r="L23" s="161">
        <v>8</v>
      </c>
      <c r="M23" s="161">
        <v>15</v>
      </c>
      <c r="N23" s="161">
        <v>0</v>
      </c>
    </row>
    <row r="24" spans="2:14" x14ac:dyDescent="0.3">
      <c r="B24" s="192" t="s">
        <v>29</v>
      </c>
      <c r="C24" s="21" t="s">
        <v>189</v>
      </c>
      <c r="D24" s="205">
        <f>Cases!M8/1000</f>
        <v>278.928</v>
      </c>
      <c r="E24" s="204" t="s">
        <v>142</v>
      </c>
      <c r="F24" s="205">
        <f>'Table 8'!C30</f>
        <v>4337</v>
      </c>
      <c r="G24" s="191"/>
      <c r="K24" s="162">
        <v>1230</v>
      </c>
      <c r="L24" s="161">
        <v>2270</v>
      </c>
      <c r="M24" s="161">
        <v>40</v>
      </c>
      <c r="N24" s="161">
        <v>0</v>
      </c>
    </row>
    <row r="25" spans="2:14" ht="15" thickBot="1" x14ac:dyDescent="0.35">
      <c r="B25" s="194" t="s">
        <v>18</v>
      </c>
      <c r="C25" s="196"/>
      <c r="D25" s="207"/>
      <c r="E25" s="208"/>
      <c r="F25" s="207">
        <f>'Table 8'!C35</f>
        <v>5999</v>
      </c>
      <c r="G25" s="195"/>
      <c r="K25" s="162"/>
      <c r="L25" s="161"/>
      <c r="M25" s="161"/>
      <c r="N25" s="161"/>
    </row>
    <row r="26" spans="2:14" x14ac:dyDescent="0.3">
      <c r="K26" s="162"/>
      <c r="L26" s="161"/>
      <c r="M26" s="161"/>
      <c r="N26" s="161"/>
    </row>
    <row r="27" spans="2:14" x14ac:dyDescent="0.3">
      <c r="K27" s="162"/>
      <c r="L27" s="161"/>
      <c r="M27" s="161"/>
      <c r="N27" s="161"/>
    </row>
    <row r="28" spans="2:14" x14ac:dyDescent="0.3">
      <c r="B28" s="182"/>
      <c r="C28" s="17" t="s">
        <v>193</v>
      </c>
      <c r="D28" s="186"/>
      <c r="E28" s="187" t="s">
        <v>160</v>
      </c>
      <c r="F28" s="186"/>
      <c r="K28" s="162">
        <v>1341</v>
      </c>
      <c r="L28" s="161">
        <v>68</v>
      </c>
      <c r="M28" s="161">
        <v>40</v>
      </c>
      <c r="N28" s="161">
        <v>0</v>
      </c>
    </row>
    <row r="29" spans="2:14" x14ac:dyDescent="0.3">
      <c r="B29" s="182"/>
      <c r="C29" s="17" t="s">
        <v>199</v>
      </c>
      <c r="D29" s="165"/>
      <c r="E29" s="4" t="s">
        <v>177</v>
      </c>
      <c r="F29" s="165"/>
      <c r="K29" s="183">
        <v>289</v>
      </c>
      <c r="L29" s="184">
        <v>10</v>
      </c>
      <c r="M29" s="184">
        <v>13</v>
      </c>
      <c r="N29" s="184">
        <v>0</v>
      </c>
    </row>
    <row r="30" spans="2:14" x14ac:dyDescent="0.3">
      <c r="B30" s="180"/>
      <c r="C30" s="21" t="s">
        <v>201</v>
      </c>
      <c r="D30" s="165"/>
      <c r="E30" s="4" t="s">
        <v>183</v>
      </c>
      <c r="F30" s="165"/>
      <c r="K30" s="162">
        <v>1216</v>
      </c>
      <c r="L30" s="161">
        <v>87</v>
      </c>
      <c r="M30" s="161">
        <v>22</v>
      </c>
      <c r="N30" s="161">
        <v>12</v>
      </c>
    </row>
    <row r="31" spans="2:14" x14ac:dyDescent="0.3">
      <c r="B31" s="180"/>
      <c r="C31" s="21" t="s">
        <v>194</v>
      </c>
      <c r="D31" s="165"/>
      <c r="E31" s="4" t="s">
        <v>162</v>
      </c>
      <c r="F31" s="165"/>
      <c r="K31" s="162">
        <v>398</v>
      </c>
      <c r="L31" s="161">
        <v>1742</v>
      </c>
      <c r="M31" s="161">
        <v>21</v>
      </c>
      <c r="N31" s="161">
        <v>0</v>
      </c>
    </row>
    <row r="32" spans="2:14" x14ac:dyDescent="0.3">
      <c r="B32" s="180"/>
      <c r="C32" s="21" t="s">
        <v>202</v>
      </c>
      <c r="D32" s="165"/>
      <c r="E32" s="4" t="s">
        <v>185</v>
      </c>
      <c r="F32" s="165"/>
      <c r="K32" s="162">
        <v>554</v>
      </c>
      <c r="L32" s="161">
        <v>8</v>
      </c>
      <c r="M32" s="161">
        <v>22</v>
      </c>
      <c r="N32" s="161">
        <v>0</v>
      </c>
    </row>
    <row r="33" spans="2:14" x14ac:dyDescent="0.3">
      <c r="B33" s="180"/>
      <c r="C33" s="21" t="s">
        <v>197</v>
      </c>
      <c r="D33" s="165"/>
      <c r="E33" s="4" t="s">
        <v>172</v>
      </c>
      <c r="F33" s="165"/>
      <c r="K33" s="162">
        <v>276</v>
      </c>
      <c r="L33" s="161">
        <v>2093</v>
      </c>
      <c r="M33" s="161">
        <v>16</v>
      </c>
      <c r="N33" s="161">
        <v>0</v>
      </c>
    </row>
    <row r="34" spans="2:14" x14ac:dyDescent="0.3">
      <c r="B34" s="181"/>
      <c r="C34" s="21" t="s">
        <v>198</v>
      </c>
      <c r="D34" s="165"/>
      <c r="E34" s="156" t="s">
        <v>174</v>
      </c>
      <c r="F34" s="165"/>
      <c r="K34" s="162">
        <v>27</v>
      </c>
      <c r="L34" s="161">
        <v>0</v>
      </c>
      <c r="M34" s="161">
        <v>14</v>
      </c>
      <c r="N34" s="161">
        <v>0</v>
      </c>
    </row>
    <row r="35" spans="2:14" x14ac:dyDescent="0.3">
      <c r="B35" s="180"/>
      <c r="C35" s="21" t="s">
        <v>200</v>
      </c>
      <c r="D35" s="165"/>
      <c r="E35" s="4" t="s">
        <v>179</v>
      </c>
      <c r="F35" s="165"/>
      <c r="K35" s="162">
        <v>353</v>
      </c>
      <c r="L35" s="161">
        <v>2554</v>
      </c>
      <c r="M35" s="161">
        <v>41</v>
      </c>
      <c r="N35" s="161">
        <v>9</v>
      </c>
    </row>
    <row r="36" spans="2:14" x14ac:dyDescent="0.3">
      <c r="B36" s="180"/>
      <c r="C36" s="21" t="s">
        <v>191</v>
      </c>
      <c r="D36" s="165"/>
      <c r="E36" s="4" t="s">
        <v>148</v>
      </c>
      <c r="F36" s="165"/>
      <c r="K36" s="162">
        <v>120</v>
      </c>
      <c r="L36" s="161">
        <v>14</v>
      </c>
      <c r="M36" s="161">
        <v>29</v>
      </c>
      <c r="N36" s="161">
        <v>0</v>
      </c>
    </row>
    <row r="37" spans="2:14" x14ac:dyDescent="0.3">
      <c r="B37" s="4"/>
      <c r="C37" s="21" t="s">
        <v>212</v>
      </c>
      <c r="D37" s="165"/>
      <c r="E37" s="4" t="s">
        <v>211</v>
      </c>
      <c r="F37" s="165"/>
      <c r="K37" s="161">
        <v>1600</v>
      </c>
      <c r="L37" s="161">
        <v>2087</v>
      </c>
      <c r="M37" s="161">
        <v>66</v>
      </c>
      <c r="N37" s="161">
        <v>5</v>
      </c>
    </row>
    <row r="38" spans="2:14" x14ac:dyDescent="0.3">
      <c r="B38" s="165"/>
      <c r="C38" s="21" t="s">
        <v>214</v>
      </c>
      <c r="D38" s="165"/>
      <c r="E38" s="165" t="s">
        <v>215</v>
      </c>
      <c r="F38" s="165"/>
      <c r="K38" s="161">
        <v>2263</v>
      </c>
      <c r="L38" s="161">
        <v>7788</v>
      </c>
      <c r="M38" s="161">
        <v>203</v>
      </c>
      <c r="N38" s="161">
        <v>20</v>
      </c>
    </row>
    <row r="39" spans="2:14" x14ac:dyDescent="0.3">
      <c r="B39" s="165"/>
      <c r="C39" s="21" t="s">
        <v>220</v>
      </c>
      <c r="D39" s="165"/>
      <c r="E39" s="165" t="s">
        <v>219</v>
      </c>
      <c r="F39" s="165"/>
      <c r="K39" s="161">
        <v>156</v>
      </c>
      <c r="L39" s="161">
        <v>284</v>
      </c>
      <c r="M39" s="161">
        <v>17</v>
      </c>
      <c r="N39" s="161">
        <v>0</v>
      </c>
    </row>
    <row r="40" spans="2:14" x14ac:dyDescent="0.3">
      <c r="C40" s="21" t="s">
        <v>222</v>
      </c>
      <c r="D40" s="165"/>
      <c r="E40" s="165" t="s">
        <v>221</v>
      </c>
      <c r="F40" s="165"/>
      <c r="K40" s="165">
        <v>60</v>
      </c>
      <c r="L40" s="165">
        <v>57</v>
      </c>
      <c r="M40" s="165">
        <v>14</v>
      </c>
      <c r="N40" s="165">
        <v>0</v>
      </c>
    </row>
    <row r="41" spans="2:14" x14ac:dyDescent="0.3">
      <c r="B41" s="165"/>
      <c r="C41" s="21" t="s">
        <v>225</v>
      </c>
      <c r="D41" s="165"/>
      <c r="E41" s="165" t="s">
        <v>224</v>
      </c>
      <c r="F41" s="165"/>
      <c r="K41" s="165">
        <v>498</v>
      </c>
      <c r="L41" s="165">
        <v>72</v>
      </c>
      <c r="M41" s="165">
        <v>48</v>
      </c>
      <c r="N41" s="165">
        <v>0</v>
      </c>
    </row>
    <row r="42" spans="2:14" x14ac:dyDescent="0.3">
      <c r="B42" s="165"/>
      <c r="C42" s="21" t="s">
        <v>228</v>
      </c>
      <c r="D42" s="165"/>
      <c r="E42" s="165" t="s">
        <v>226</v>
      </c>
      <c r="F42" s="165"/>
      <c r="K42" s="165">
        <v>31</v>
      </c>
      <c r="L42" s="165">
        <v>3</v>
      </c>
      <c r="M42" s="165">
        <v>14</v>
      </c>
      <c r="N42" s="165">
        <v>0</v>
      </c>
    </row>
    <row r="43" spans="2:14" x14ac:dyDescent="0.3">
      <c r="B43" s="165"/>
      <c r="C43" s="21" t="s">
        <v>230</v>
      </c>
      <c r="D43" s="165"/>
      <c r="E43" s="165" t="s">
        <v>229</v>
      </c>
      <c r="F43" s="165"/>
      <c r="K43" s="165"/>
      <c r="L43" s="165"/>
      <c r="M43" s="165"/>
      <c r="N43" s="165"/>
    </row>
  </sheetData>
  <mergeCells count="3">
    <mergeCell ref="F4:G4"/>
    <mergeCell ref="D4:E4"/>
    <mergeCell ref="B6:C6"/>
  </mergeCells>
  <pageMargins left="0.7" right="0.7" top="0.75" bottom="0.75" header="0.3" footer="0.3"/>
  <pageSetup orientation="portrait" horizontalDpi="4294967293"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F7E36-4D85-48E4-8BFB-C1D75DCB9BEF}">
  <dimension ref="A1:M32"/>
  <sheetViews>
    <sheetView workbookViewId="0">
      <selection activeCell="J14" sqref="J14"/>
    </sheetView>
  </sheetViews>
  <sheetFormatPr defaultRowHeight="14.4" x14ac:dyDescent="0.3"/>
  <cols>
    <col min="1" max="1" width="13.77734375" bestFit="1" customWidth="1"/>
    <col min="2" max="2" width="56" bestFit="1" customWidth="1"/>
    <col min="3" max="3" width="10" bestFit="1" customWidth="1"/>
    <col min="4" max="4" width="10.5546875" bestFit="1" customWidth="1"/>
    <col min="5" max="5" width="10.109375" bestFit="1" customWidth="1"/>
    <col min="6" max="6" width="5.21875" bestFit="1" customWidth="1"/>
    <col min="7" max="7" width="9.5546875" bestFit="1" customWidth="1"/>
    <col min="12" max="12" width="23.88671875" bestFit="1" customWidth="1"/>
    <col min="13" max="13" width="10.5546875" bestFit="1" customWidth="1"/>
  </cols>
  <sheetData>
    <row r="1" spans="1:13" ht="15" thickBot="1" x14ac:dyDescent="0.35">
      <c r="A1" s="157" t="s">
        <v>187</v>
      </c>
      <c r="F1" s="188" t="s">
        <v>246</v>
      </c>
      <c r="G1" s="160">
        <v>45131</v>
      </c>
      <c r="L1" s="71" t="s">
        <v>0</v>
      </c>
      <c r="M1" s="72" t="s">
        <v>2</v>
      </c>
    </row>
    <row r="2" spans="1:13" ht="16.2" thickBot="1" x14ac:dyDescent="0.35">
      <c r="D2" s="159" t="s">
        <v>204</v>
      </c>
      <c r="E2" s="159" t="s">
        <v>206</v>
      </c>
      <c r="F2" s="159" t="s">
        <v>208</v>
      </c>
      <c r="G2" s="159"/>
      <c r="L2" s="176" t="s">
        <v>86</v>
      </c>
      <c r="M2" s="174">
        <v>348087</v>
      </c>
    </row>
    <row r="3" spans="1:13" ht="15" thickBot="1" x14ac:dyDescent="0.35">
      <c r="A3" s="155" t="s">
        <v>139</v>
      </c>
      <c r="B3" s="155" t="s">
        <v>188</v>
      </c>
      <c r="C3" s="159" t="s">
        <v>203</v>
      </c>
      <c r="D3" s="158" t="s">
        <v>205</v>
      </c>
      <c r="E3" s="158" t="s">
        <v>207</v>
      </c>
      <c r="F3" s="158" t="s">
        <v>209</v>
      </c>
      <c r="G3" s="158" t="s">
        <v>210</v>
      </c>
      <c r="L3" s="168" t="s">
        <v>12</v>
      </c>
      <c r="M3" s="169">
        <v>500294</v>
      </c>
    </row>
    <row r="4" spans="1:13" ht="16.2" thickBot="1" x14ac:dyDescent="0.35">
      <c r="A4" s="4" t="s">
        <v>177</v>
      </c>
      <c r="B4" s="21" t="s">
        <v>199</v>
      </c>
      <c r="C4" s="164" t="s">
        <v>177</v>
      </c>
      <c r="D4" s="162">
        <v>289</v>
      </c>
      <c r="E4" s="161">
        <v>10</v>
      </c>
      <c r="F4" s="161">
        <v>13</v>
      </c>
      <c r="G4" s="161">
        <v>0</v>
      </c>
      <c r="L4" s="173" t="s">
        <v>87</v>
      </c>
      <c r="M4" s="174">
        <v>38254</v>
      </c>
    </row>
    <row r="5" spans="1:13" ht="15" thickBot="1" x14ac:dyDescent="0.35">
      <c r="A5" s="156" t="s">
        <v>153</v>
      </c>
      <c r="B5" s="21" t="s">
        <v>192</v>
      </c>
      <c r="C5" s="163" t="s">
        <v>153</v>
      </c>
      <c r="D5" s="162">
        <v>977</v>
      </c>
      <c r="E5" s="161">
        <v>62</v>
      </c>
      <c r="F5" s="161">
        <v>46</v>
      </c>
      <c r="G5" s="161">
        <v>0</v>
      </c>
      <c r="L5" s="168" t="s">
        <v>14</v>
      </c>
      <c r="M5" s="169">
        <v>2703</v>
      </c>
    </row>
    <row r="6" spans="1:13" ht="16.2" thickBot="1" x14ac:dyDescent="0.35">
      <c r="A6" s="4" t="s">
        <v>160</v>
      </c>
      <c r="B6" s="21" t="s">
        <v>193</v>
      </c>
      <c r="C6" s="164" t="s">
        <v>160</v>
      </c>
      <c r="D6" s="162">
        <v>1341</v>
      </c>
      <c r="E6" s="161">
        <v>68</v>
      </c>
      <c r="F6" s="161">
        <v>40</v>
      </c>
      <c r="G6" s="161">
        <v>0</v>
      </c>
      <c r="L6" s="173" t="s">
        <v>88</v>
      </c>
      <c r="M6" s="176"/>
    </row>
    <row r="7" spans="1:13" ht="15" thickBot="1" x14ac:dyDescent="0.35">
      <c r="A7" s="4" t="s">
        <v>183</v>
      </c>
      <c r="B7" s="21" t="s">
        <v>201</v>
      </c>
      <c r="C7" s="164" t="s">
        <v>183</v>
      </c>
      <c r="D7" s="162">
        <v>1216</v>
      </c>
      <c r="E7" s="161">
        <v>87</v>
      </c>
      <c r="F7" s="161">
        <v>22</v>
      </c>
      <c r="G7" s="161">
        <v>12</v>
      </c>
      <c r="L7" s="168" t="s">
        <v>16</v>
      </c>
      <c r="M7" s="169">
        <v>7524</v>
      </c>
    </row>
    <row r="8" spans="1:13" ht="16.2" thickBot="1" x14ac:dyDescent="0.35">
      <c r="A8" s="4" t="s">
        <v>162</v>
      </c>
      <c r="B8" s="21" t="s">
        <v>194</v>
      </c>
      <c r="C8" s="164" t="s">
        <v>162</v>
      </c>
      <c r="D8" s="162">
        <v>398</v>
      </c>
      <c r="E8" s="161">
        <v>1742</v>
      </c>
      <c r="F8" s="161">
        <v>21</v>
      </c>
      <c r="G8" s="161">
        <v>0</v>
      </c>
      <c r="L8" s="74" t="s">
        <v>89</v>
      </c>
      <c r="M8" s="75">
        <v>278928</v>
      </c>
    </row>
    <row r="9" spans="1:13" ht="16.2" thickBot="1" x14ac:dyDescent="0.35">
      <c r="A9" s="4" t="s">
        <v>151</v>
      </c>
      <c r="B9" s="21" t="s">
        <v>223</v>
      </c>
      <c r="C9" s="163" t="s">
        <v>151</v>
      </c>
      <c r="D9" s="162">
        <v>1528</v>
      </c>
      <c r="E9" s="161">
        <v>21546</v>
      </c>
      <c r="F9" s="161">
        <v>159</v>
      </c>
      <c r="G9" s="161">
        <v>19</v>
      </c>
      <c r="L9" s="76" t="s">
        <v>90</v>
      </c>
      <c r="M9" s="82"/>
    </row>
    <row r="10" spans="1:13" ht="15" thickBot="1" x14ac:dyDescent="0.35">
      <c r="A10" s="4" t="s">
        <v>167</v>
      </c>
      <c r="B10" s="21" t="s">
        <v>196</v>
      </c>
      <c r="C10" s="164" t="s">
        <v>167</v>
      </c>
      <c r="D10" s="162">
        <v>1752</v>
      </c>
      <c r="E10" s="161">
        <v>3942</v>
      </c>
      <c r="F10" s="161">
        <v>105</v>
      </c>
      <c r="G10" s="161">
        <v>0</v>
      </c>
      <c r="L10" s="74" t="s">
        <v>2</v>
      </c>
      <c r="M10" s="75">
        <v>1175788</v>
      </c>
    </row>
    <row r="11" spans="1:13" ht="15" thickBot="1" x14ac:dyDescent="0.35">
      <c r="A11" s="4" t="s">
        <v>185</v>
      </c>
      <c r="B11" s="21" t="s">
        <v>202</v>
      </c>
      <c r="C11" s="164" t="s">
        <v>185</v>
      </c>
      <c r="D11" s="162">
        <v>554</v>
      </c>
      <c r="E11" s="161">
        <v>8</v>
      </c>
      <c r="F11" s="161">
        <v>22</v>
      </c>
      <c r="G11" s="161">
        <v>0</v>
      </c>
      <c r="L11" s="168"/>
      <c r="M11" s="169"/>
    </row>
    <row r="12" spans="1:13" x14ac:dyDescent="0.3">
      <c r="A12" s="4" t="s">
        <v>172</v>
      </c>
      <c r="B12" s="21" t="s">
        <v>197</v>
      </c>
      <c r="C12" s="164" t="s">
        <v>172</v>
      </c>
      <c r="D12" s="162">
        <v>276</v>
      </c>
      <c r="E12" s="161">
        <v>2093</v>
      </c>
      <c r="F12" s="161">
        <v>16</v>
      </c>
      <c r="G12" s="161">
        <v>0</v>
      </c>
    </row>
    <row r="13" spans="1:13" x14ac:dyDescent="0.3">
      <c r="A13" s="156" t="s">
        <v>174</v>
      </c>
      <c r="B13" s="21" t="s">
        <v>198</v>
      </c>
      <c r="C13" s="164" t="s">
        <v>174</v>
      </c>
      <c r="D13" s="162">
        <v>27</v>
      </c>
      <c r="E13" s="161">
        <v>0</v>
      </c>
      <c r="F13" s="161">
        <v>14</v>
      </c>
      <c r="G13" s="161">
        <v>0</v>
      </c>
    </row>
    <row r="14" spans="1:13" x14ac:dyDescent="0.3">
      <c r="A14" s="4" t="s">
        <v>164</v>
      </c>
      <c r="B14" s="21" t="s">
        <v>195</v>
      </c>
      <c r="C14" s="164" t="s">
        <v>164</v>
      </c>
      <c r="D14" s="162">
        <v>186</v>
      </c>
      <c r="E14" s="161">
        <v>107</v>
      </c>
      <c r="F14" s="161">
        <v>33</v>
      </c>
      <c r="G14" s="161">
        <v>0</v>
      </c>
    </row>
    <row r="15" spans="1:13" x14ac:dyDescent="0.3">
      <c r="A15" s="4" t="s">
        <v>144</v>
      </c>
      <c r="B15" s="21" t="s">
        <v>15</v>
      </c>
      <c r="C15" s="163" t="s">
        <v>144</v>
      </c>
      <c r="D15" s="162">
        <v>475</v>
      </c>
      <c r="E15" s="161">
        <v>47</v>
      </c>
      <c r="F15" s="161">
        <v>46</v>
      </c>
      <c r="G15" s="161">
        <v>2</v>
      </c>
    </row>
    <row r="16" spans="1:13" x14ac:dyDescent="0.3">
      <c r="A16" s="4" t="s">
        <v>146</v>
      </c>
      <c r="B16" s="21" t="s">
        <v>190</v>
      </c>
      <c r="C16" s="164" t="s">
        <v>146</v>
      </c>
      <c r="D16" s="162">
        <v>824</v>
      </c>
      <c r="E16" s="161">
        <v>643</v>
      </c>
      <c r="F16" s="161">
        <v>54</v>
      </c>
      <c r="G16" s="161">
        <v>0</v>
      </c>
    </row>
    <row r="17" spans="1:7" x14ac:dyDescent="0.3">
      <c r="A17" s="4" t="s">
        <v>142</v>
      </c>
      <c r="B17" s="21" t="s">
        <v>189</v>
      </c>
      <c r="C17" s="163" t="s">
        <v>142</v>
      </c>
      <c r="D17" s="162">
        <v>1230</v>
      </c>
      <c r="E17" s="161">
        <v>2270</v>
      </c>
      <c r="F17" s="161">
        <v>40</v>
      </c>
      <c r="G17" s="161">
        <v>0</v>
      </c>
    </row>
    <row r="18" spans="1:7" x14ac:dyDescent="0.3">
      <c r="A18" s="4" t="s">
        <v>179</v>
      </c>
      <c r="B18" s="21" t="s">
        <v>200</v>
      </c>
      <c r="C18" s="164" t="s">
        <v>179</v>
      </c>
      <c r="D18" s="162">
        <v>353</v>
      </c>
      <c r="E18" s="161">
        <v>2554</v>
      </c>
      <c r="F18" s="161">
        <v>41</v>
      </c>
      <c r="G18" s="161">
        <v>9</v>
      </c>
    </row>
    <row r="19" spans="1:7" x14ac:dyDescent="0.3">
      <c r="A19" s="4" t="s">
        <v>148</v>
      </c>
      <c r="B19" s="21" t="s">
        <v>191</v>
      </c>
      <c r="C19" s="164" t="s">
        <v>148</v>
      </c>
      <c r="D19" s="162">
        <v>120</v>
      </c>
      <c r="E19" s="161">
        <v>14</v>
      </c>
      <c r="F19" s="161">
        <v>29</v>
      </c>
      <c r="G19" s="161">
        <v>0</v>
      </c>
    </row>
    <row r="21" spans="1:7" x14ac:dyDescent="0.3">
      <c r="A21" s="4" t="s">
        <v>211</v>
      </c>
      <c r="B21" s="165" t="s">
        <v>212</v>
      </c>
      <c r="C21" s="163" t="s">
        <v>211</v>
      </c>
      <c r="D21" s="161">
        <v>1600</v>
      </c>
      <c r="E21" s="161">
        <v>2087</v>
      </c>
      <c r="F21" s="161">
        <v>66</v>
      </c>
      <c r="G21" s="161">
        <v>5</v>
      </c>
    </row>
    <row r="22" spans="1:7" x14ac:dyDescent="0.3">
      <c r="A22" s="165" t="s">
        <v>215</v>
      </c>
      <c r="B22" s="165" t="s">
        <v>214</v>
      </c>
      <c r="C22" s="167" t="s">
        <v>213</v>
      </c>
      <c r="D22" s="161">
        <v>2263</v>
      </c>
      <c r="E22" s="161">
        <v>7788</v>
      </c>
      <c r="F22" s="161">
        <v>203</v>
      </c>
      <c r="G22" s="161">
        <v>20</v>
      </c>
    </row>
    <row r="23" spans="1:7" x14ac:dyDescent="0.3">
      <c r="A23" s="4" t="s">
        <v>216</v>
      </c>
      <c r="B23" s="165" t="s">
        <v>217</v>
      </c>
      <c r="C23" s="167" t="s">
        <v>218</v>
      </c>
      <c r="D23" s="161">
        <v>335</v>
      </c>
      <c r="E23" s="161">
        <v>8</v>
      </c>
      <c r="F23" s="161">
        <v>15</v>
      </c>
      <c r="G23" s="161">
        <v>0</v>
      </c>
    </row>
    <row r="24" spans="1:7" x14ac:dyDescent="0.3">
      <c r="A24" s="165" t="s">
        <v>219</v>
      </c>
      <c r="B24" s="165" t="s">
        <v>220</v>
      </c>
      <c r="C24" s="167" t="s">
        <v>219</v>
      </c>
      <c r="D24" s="161">
        <v>156</v>
      </c>
      <c r="E24" s="161">
        <v>284</v>
      </c>
      <c r="F24" s="161">
        <v>17</v>
      </c>
      <c r="G24" s="161">
        <v>0</v>
      </c>
    </row>
    <row r="25" spans="1:7" x14ac:dyDescent="0.3">
      <c r="A25" t="s">
        <v>221</v>
      </c>
      <c r="B25" s="165" t="s">
        <v>222</v>
      </c>
      <c r="C25" s="166" t="s">
        <v>221</v>
      </c>
      <c r="D25" s="165">
        <v>60</v>
      </c>
      <c r="E25" s="165">
        <v>57</v>
      </c>
      <c r="F25" s="165">
        <v>14</v>
      </c>
      <c r="G25" s="165">
        <v>0</v>
      </c>
    </row>
    <row r="26" spans="1:7" x14ac:dyDescent="0.3">
      <c r="A26" s="165" t="s">
        <v>224</v>
      </c>
      <c r="B26" s="165" t="s">
        <v>225</v>
      </c>
      <c r="C26" s="166" t="s">
        <v>224</v>
      </c>
      <c r="D26" s="165">
        <v>498</v>
      </c>
      <c r="E26" s="165">
        <v>72</v>
      </c>
      <c r="F26" s="165">
        <v>48</v>
      </c>
      <c r="G26" s="165">
        <v>0</v>
      </c>
    </row>
    <row r="27" spans="1:7" x14ac:dyDescent="0.3">
      <c r="A27" s="165" t="s">
        <v>226</v>
      </c>
      <c r="B27" s="165" t="s">
        <v>228</v>
      </c>
      <c r="C27" s="166" t="s">
        <v>227</v>
      </c>
      <c r="D27" s="165">
        <v>31</v>
      </c>
      <c r="E27" s="165">
        <v>3</v>
      </c>
      <c r="F27" s="165">
        <v>14</v>
      </c>
      <c r="G27" s="165">
        <v>0</v>
      </c>
    </row>
    <row r="28" spans="1:7" x14ac:dyDescent="0.3">
      <c r="A28" s="165" t="s">
        <v>229</v>
      </c>
      <c r="B28" s="165" t="s">
        <v>230</v>
      </c>
      <c r="C28" s="165"/>
      <c r="D28" s="165"/>
      <c r="E28" s="165"/>
      <c r="F28" s="165"/>
      <c r="G28" s="165"/>
    </row>
    <row r="29" spans="1:7" x14ac:dyDescent="0.3">
      <c r="A29" s="165"/>
      <c r="B29" s="165"/>
      <c r="C29" s="165"/>
      <c r="D29" s="165"/>
      <c r="E29" s="165"/>
      <c r="F29" s="165"/>
      <c r="G29" s="165"/>
    </row>
    <row r="30" spans="1:7" x14ac:dyDescent="0.3">
      <c r="A30" s="165"/>
      <c r="B30" s="165"/>
      <c r="C30" s="165"/>
      <c r="D30" s="165"/>
      <c r="E30" s="165"/>
      <c r="F30" s="165"/>
      <c r="G30" s="165"/>
    </row>
    <row r="31" spans="1:7" x14ac:dyDescent="0.3">
      <c r="A31" s="165"/>
      <c r="B31" s="165"/>
      <c r="C31" s="165"/>
      <c r="D31" s="165"/>
      <c r="E31" s="165"/>
      <c r="F31" s="165"/>
      <c r="G31" s="165"/>
    </row>
    <row r="32" spans="1:7" x14ac:dyDescent="0.3">
      <c r="A32" s="165"/>
      <c r="B32" s="165"/>
      <c r="C32" s="165"/>
      <c r="D32" s="165"/>
      <c r="E32" s="165"/>
      <c r="F32" s="165"/>
      <c r="G32" s="165"/>
    </row>
  </sheetData>
  <hyperlinks>
    <hyperlink ref="C17" r:id="rId1" display="https://documents.dps.ny.gov/public/MatterManagement/CaseMaster.aspx?Mattercaseno=18-M-0084" xr:uid="{2D35B928-0158-4550-B852-FC55DA3444AB}"/>
    <hyperlink ref="C15" r:id="rId2" display="https://documents.dps.ny.gov/public/MatterManagement/CaseMaster.aspx?MatterCaseNo=18-e-0130&amp;CaseSearch=Search" xr:uid="{ED396A86-BAB9-454F-AD38-BD51118A780D}"/>
    <hyperlink ref="C16" r:id="rId3" display="https://documents.dps.ny.gov/public/MatterManagement/CaseMaster.aspx?Mattercaseno=18-E-0138" xr:uid="{2E3D4AA9-043C-4854-B82E-63B9A0946F05}"/>
    <hyperlink ref="C19" r:id="rId4" display="https://documents.dps.ny.gov/public/MatterManagement/CaseMaster.aspx?MatterCaseNo=22-E-0236" xr:uid="{373C31EF-4590-49EA-8F40-6BA316286D5B}"/>
    <hyperlink ref="C9" r:id="rId5" display="https://documents.dps.ny.gov/public/MatterManagement/CaseMaster.aspx?Mattercaseno=15-E-0302" xr:uid="{EF514B0A-FEF3-4013-9A24-6E67C98A6A8C}"/>
    <hyperlink ref="C5" r:id="rId6" display="https://documents.dps.ny.gov/public/MatterManagement/CaseMaster.aspx?Mattercaseno=14-M-0094" xr:uid="{E11FF26C-82C9-4D10-BDE7-DC54A1D4CE79}"/>
    <hyperlink ref="C6" r:id="rId7" display="https://documents.dps.ny.gov/public/MatterManagement/CaseMaster.aspx?MatterCaseNo=14-m-0224" xr:uid="{0786F3A3-5CEA-4354-B08C-F0E3DA4CDA34}"/>
    <hyperlink ref="C8" r:id="rId8" display="https://documents.dps.ny.gov/public/MatterManagement/CaseMaster.aspx?MatterCaseNo=15-e-0082" xr:uid="{1270F3EA-DCCA-48E0-8E7A-ED8C1F466EE9}"/>
    <hyperlink ref="C14" r:id="rId9" display="https://documents.dps.ny.gov/public/MatterManagement/CaseMaster.aspx?MatterCaseNo=18-e-0071" xr:uid="{DAE38761-4B4D-4232-A3CC-88AB80361689}"/>
    <hyperlink ref="C10" r:id="rId10" display="https://documents.dps.ny.gov/public/MatterManagement/CaseMaster.aspx?MatterCaseNo=15-E-0751" xr:uid="{AFD82615-B0CF-49CE-B7ED-F701B4734E74}"/>
    <hyperlink ref="C12" r:id="rId11" display="https://documents.dps.ny.gov/public/MatterManagement/CaseMaster.aspx?MatterCaseNo=16-M-0411" xr:uid="{57BC252D-23CA-4412-9528-202EA24BE6C9}"/>
    <hyperlink ref="C13" r:id="rId12" display="https://documents.dps.ny.gov/public/MatterManagement/CaseMaster.aspx?MatterCaseNo=16-M-0412" xr:uid="{6E49F9C9-FF86-47AC-9894-C178349446B0}"/>
    <hyperlink ref="C4" r:id="rId13" display="https://documents.dps.ny.gov/public/mattermanagement/casemaster.aspx?mattercaseno=14-e-0423" xr:uid="{47513423-8721-4755-A4FB-F2534430950B}"/>
    <hyperlink ref="C18" r:id="rId14" display="https://documents.dps.ny.gov/public/MatterManagement/CaseMaster.aspx?MatterCaseNo=20-g-0131" xr:uid="{CAB3180E-A283-4D9B-9D78-95F9D0D7CDC3}"/>
    <hyperlink ref="C7" r:id="rId15" display="https://documents.dps.ny.gov/public/MatterManagement/CaseMaster.aspx?Mattercaseno=14-M-0565" xr:uid="{DC5AAAEC-DB4E-4A74-AAA7-A4CBFFAB44D8}"/>
    <hyperlink ref="C11" r:id="rId16" display="https://documents.dps.ny.gov/public/MatterManagement/CaseMaster.aspx?Mattercaseno=15-M-0180" xr:uid="{06B0E43C-957B-47C6-89AF-62658878BA32}"/>
    <hyperlink ref="C21" r:id="rId17" display="https://documents.dps.ny.gov/public/MatterManagement/CaseMaster.aspx?Mattercaseno=03-E-0188" xr:uid="{E8E47008-65C2-437D-8357-EA9E1B0CFC4C}"/>
    <hyperlink ref="C22" r:id="rId18" display="https://documents.dps.ny.gov/public/MatterManagement/CaseMaster.aspx?MatterCaseNo=14-M-0101" xr:uid="{DDC85E38-116F-4604-87E1-BFF8F92F4F73}"/>
    <hyperlink ref="C23" r:id="rId19" display="https://documents.dps.ny.gov/public/MatterManagement/CaseMaster.aspx?Mattercaseno=20-M-0082" xr:uid="{6A1F1BA3-FB40-4FB1-A3ED-B274E4509626}"/>
    <hyperlink ref="C24" r:id="rId20" display="https://documents.dps.ny.gov/public/MatterManagement/CaseMaster.aspx?MatterCaseNo=19-E-0735" xr:uid="{D59F5F2A-3C67-4E3D-B0E7-BF5DF90E3073}"/>
    <hyperlink ref="C25" r:id="rId21" display="https://documents.dps.ny.gov/public/MatterManagement/CaseMaster.aspx?Mattercaseno=21-E-0629&amp;mc_cid=241b92a255&amp;mc_eid=bfef04644c" xr:uid="{9BA1E9B1-6C65-438D-AF3F-340CE28E4F15}"/>
    <hyperlink ref="C26" r:id="rId22" display="https://documents.dps.ny.gov/public/MatterManagement/CaseMaster.aspx?MatterCaseNo=20-E-0197" xr:uid="{B6A579AB-4387-473E-A83D-BEA5EF833277}"/>
    <hyperlink ref="C27" r:id="rId23" display="https://documents.dps.ny.gov/public/MatterManagement/CaseMaster.aspx?Mattercaseno=22-02192" xr:uid="{29E9BAC7-D824-48A4-830E-CBE852C268A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 1</vt:lpstr>
      <vt:lpstr>Table 2</vt:lpstr>
      <vt:lpstr>Table 2a</vt:lpstr>
      <vt:lpstr>Table 3</vt:lpstr>
      <vt:lpstr>Table 4</vt:lpstr>
      <vt:lpstr>Table 5</vt:lpstr>
      <vt:lpstr>Table 6</vt:lpstr>
      <vt:lpstr>Table 7</vt:lpstr>
      <vt:lpstr>Combine 4,7&amp;8</vt:lpstr>
      <vt:lpstr>Draft 4&amp;7</vt:lpstr>
      <vt:lpstr>Table F-2a</vt:lpstr>
      <vt:lpstr>Table 8</vt:lpstr>
      <vt:lpstr>Appendix A</vt:lpstr>
      <vt:lpstr>Summary</vt:lpstr>
      <vt:lpstr>Cases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Caiazza</dc:creator>
  <cp:lastModifiedBy>Roger Caiazza</cp:lastModifiedBy>
  <dcterms:created xsi:type="dcterms:W3CDTF">2023-07-21T15:10:47Z</dcterms:created>
  <dcterms:modified xsi:type="dcterms:W3CDTF">2023-08-13T01:15:59Z</dcterms:modified>
</cp:coreProperties>
</file>